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12120" activeTab="3"/>
  </bookViews>
  <sheets>
    <sheet name="Prenos - nove gume" sheetId="1" r:id="rId1"/>
    <sheet name="Prenos - obrabljene gume" sheetId="2" r:id="rId2"/>
    <sheet name="Premer gum in višina" sheetId="3" r:id="rId3"/>
    <sheet name="Poraba goriva" sheetId="4" r:id="rId4"/>
  </sheets>
  <definedNames/>
  <calcPr fullCalcOnLoad="1"/>
</workbook>
</file>

<file path=xl/sharedStrings.xml><?xml version="1.0" encoding="utf-8"?>
<sst xmlns="http://schemas.openxmlformats.org/spreadsheetml/2006/main" count="117" uniqueCount="48">
  <si>
    <t>Hitrost koles zadaj</t>
  </si>
  <si>
    <t>Hitrost koles spredaj</t>
  </si>
  <si>
    <t>%</t>
  </si>
  <si>
    <t>km/h</t>
  </si>
  <si>
    <t>PRVA PRESTAVA</t>
  </si>
  <si>
    <t>DRUGA PRESTAVA</t>
  </si>
  <si>
    <t>mm</t>
  </si>
  <si>
    <t>Razlika v premeru koles</t>
  </si>
  <si>
    <t>Nivo 5min</t>
  </si>
  <si>
    <t>Nivo 20min</t>
  </si>
  <si>
    <t>Nivo 30min</t>
  </si>
  <si>
    <t>Premer 20min</t>
  </si>
  <si>
    <t>Premer 30min</t>
  </si>
  <si>
    <t>Poraba 5 min</t>
  </si>
  <si>
    <t>Zadnja os</t>
  </si>
  <si>
    <t>Prednja os</t>
  </si>
  <si>
    <t>2.pr</t>
  </si>
  <si>
    <t>1.pr</t>
  </si>
  <si>
    <t>Levo</t>
  </si>
  <si>
    <t>Desno</t>
  </si>
  <si>
    <t>Hitrost kolesa zadaj</t>
  </si>
  <si>
    <t>Hitrost kolesa spredaj</t>
  </si>
  <si>
    <t>ml</t>
  </si>
  <si>
    <t>s</t>
  </si>
  <si>
    <t>Poraba</t>
  </si>
  <si>
    <t>Praba goriva v sekundi</t>
  </si>
  <si>
    <t>Poraba na krog</t>
  </si>
  <si>
    <t>Teoretično št. krogov s polnim rezervoarjem</t>
  </si>
  <si>
    <t>Potrebno gorivo za 6min vožnje</t>
  </si>
  <si>
    <t>Št. krogov s preostankom goriva</t>
  </si>
  <si>
    <t>Čas vožnje s preostankom goriva</t>
  </si>
  <si>
    <t>Poraba goriva in časi vožnje</t>
  </si>
  <si>
    <t>Min. višina</t>
  </si>
  <si>
    <t>Ostanek goriva v rezervoarju in cevki</t>
  </si>
  <si>
    <t>Čas povprečnega kroga</t>
  </si>
  <si>
    <t>Premer 05min</t>
  </si>
  <si>
    <t>Razmerje prenosa  -spredaj/+zadaj v %</t>
  </si>
  <si>
    <t>Začet. višina</t>
  </si>
  <si>
    <t>Rezerva</t>
  </si>
  <si>
    <t>Volumen rezervoarja</t>
  </si>
  <si>
    <t>Čas vožnje 5 min + zaključek zadnjega kroga</t>
  </si>
  <si>
    <t>Št. krogov</t>
  </si>
  <si>
    <t>Poraba goriva pri vožnji v bokse</t>
  </si>
  <si>
    <t>Čas vožnje v bokse po zaključenem krogu</t>
  </si>
  <si>
    <t>Pinion</t>
  </si>
  <si>
    <t>Gear</t>
  </si>
  <si>
    <t>Shepherd Velox V10</t>
  </si>
  <si>
    <t>Trdota</t>
  </si>
</sst>
</file>

<file path=xl/styles.xml><?xml version="1.0" encoding="utf-8"?>
<styleSheet xmlns="http://schemas.openxmlformats.org/spreadsheetml/2006/main">
  <numFmts count="14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0.0000"/>
    <numFmt numFmtId="165" formatCode="#,##0.00\ &quot;SIT&quot;"/>
    <numFmt numFmtId="166" formatCode="mm"/>
    <numFmt numFmtId="167" formatCode="0.00000"/>
    <numFmt numFmtId="168" formatCode="&quot;True&quot;;&quot;True&quot;;&quot;False&quot;"/>
    <numFmt numFmtId="169" formatCode="&quot;On&quot;;&quot;On&quot;;&quot;Off&quot;"/>
  </numFmts>
  <fonts count="49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2"/>
      <name val="Arial"/>
      <family val="2"/>
    </font>
    <font>
      <b/>
      <sz val="15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17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sz val="10"/>
      <color indexed="62"/>
      <name val="Verdana"/>
      <family val="2"/>
    </font>
    <font>
      <b/>
      <sz val="10"/>
      <color indexed="63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i/>
      <sz val="10"/>
      <color indexed="23"/>
      <name val="Verdana"/>
      <family val="2"/>
    </font>
    <font>
      <b/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8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9C6500"/>
      <name val="Verdana"/>
      <family val="2"/>
    </font>
    <font>
      <sz val="10"/>
      <color rgb="FFFF0000"/>
      <name val="Verdana"/>
      <family val="2"/>
    </font>
    <font>
      <i/>
      <sz val="10"/>
      <color rgb="FF7F7F7F"/>
      <name val="Verdana"/>
      <family val="2"/>
    </font>
    <font>
      <sz val="10"/>
      <color rgb="FFFA7D00"/>
      <name val="Verdana"/>
      <family val="2"/>
    </font>
    <font>
      <b/>
      <sz val="10"/>
      <color theme="0"/>
      <name val="Verdana"/>
      <family val="2"/>
    </font>
    <font>
      <b/>
      <sz val="10"/>
      <color rgb="FFFA7D00"/>
      <name val="Verdana"/>
      <family val="2"/>
    </font>
    <font>
      <sz val="10"/>
      <color rgb="FF9C0006"/>
      <name val="Verdana"/>
      <family val="2"/>
    </font>
    <font>
      <sz val="10"/>
      <color rgb="FF3F3F76"/>
      <name val="Verdana"/>
      <family val="2"/>
    </font>
    <font>
      <b/>
      <sz val="10"/>
      <color theme="1"/>
      <name val="Verdana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</fills>
  <borders count="7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12" fillId="0" borderId="0" applyNumberFormat="0" applyFill="0" applyBorder="0" applyAlignment="0" applyProtection="0"/>
    <xf numFmtId="0" fontId="35" fillId="2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3" fillId="0" borderId="6" applyNumberFormat="0" applyFill="0" applyAlignment="0" applyProtection="0"/>
    <xf numFmtId="0" fontId="44" fillId="30" borderId="7" applyNumberFormat="0" applyAlignment="0" applyProtection="0"/>
    <xf numFmtId="0" fontId="45" fillId="21" borderId="8" applyNumberFormat="0" applyAlignment="0" applyProtection="0"/>
    <xf numFmtId="0" fontId="46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8" applyNumberFormat="0" applyAlignment="0" applyProtection="0"/>
    <xf numFmtId="0" fontId="48" fillId="0" borderId="9" applyNumberFormat="0" applyFill="0" applyAlignment="0" applyProtection="0"/>
  </cellStyleXfs>
  <cellXfs count="2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164" fontId="2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Alignment="1">
      <alignment/>
    </xf>
    <xf numFmtId="0" fontId="0" fillId="33" borderId="16" xfId="0" applyFill="1" applyBorder="1" applyAlignment="1">
      <alignment/>
    </xf>
    <xf numFmtId="0" fontId="0" fillId="0" borderId="17" xfId="0" applyBorder="1" applyAlignment="1">
      <alignment/>
    </xf>
    <xf numFmtId="0" fontId="5" fillId="34" borderId="18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2" fontId="1" fillId="35" borderId="23" xfId="0" applyNumberFormat="1" applyFont="1" applyFill="1" applyBorder="1" applyAlignment="1">
      <alignment/>
    </xf>
    <xf numFmtId="0" fontId="1" fillId="0" borderId="24" xfId="0" applyFont="1" applyBorder="1" applyAlignment="1">
      <alignment/>
    </xf>
    <xf numFmtId="0" fontId="0" fillId="0" borderId="25" xfId="0" applyBorder="1" applyAlignment="1">
      <alignment/>
    </xf>
    <xf numFmtId="2" fontId="1" fillId="35" borderId="26" xfId="0" applyNumberFormat="1" applyFont="1" applyFill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2" fontId="1" fillId="36" borderId="29" xfId="0" applyNumberFormat="1" applyFont="1" applyFill="1" applyBorder="1" applyAlignment="1">
      <alignment/>
    </xf>
    <xf numFmtId="0" fontId="1" fillId="0" borderId="30" xfId="0" applyFont="1" applyBorder="1" applyAlignment="1">
      <alignment/>
    </xf>
    <xf numFmtId="0" fontId="0" fillId="0" borderId="28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2" fontId="1" fillId="37" borderId="29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2" fontId="9" fillId="0" borderId="31" xfId="0" applyNumberFormat="1" applyFont="1" applyBorder="1" applyAlignment="1">
      <alignment horizontal="right"/>
    </xf>
    <xf numFmtId="2" fontId="9" fillId="0" borderId="32" xfId="0" applyNumberFormat="1" applyFont="1" applyBorder="1" applyAlignment="1">
      <alignment horizontal="right"/>
    </xf>
    <xf numFmtId="2" fontId="9" fillId="0" borderId="33" xfId="0" applyNumberFormat="1" applyFont="1" applyBorder="1" applyAlignment="1">
      <alignment horizontal="left"/>
    </xf>
    <xf numFmtId="2" fontId="9" fillId="0" borderId="15" xfId="0" applyNumberFormat="1" applyFont="1" applyBorder="1" applyAlignment="1">
      <alignment horizontal="left"/>
    </xf>
    <xf numFmtId="2" fontId="10" fillId="0" borderId="34" xfId="0" applyNumberFormat="1" applyFont="1" applyBorder="1" applyAlignment="1">
      <alignment horizontal="right"/>
    </xf>
    <xf numFmtId="2" fontId="10" fillId="0" borderId="35" xfId="0" applyNumberFormat="1" applyFont="1" applyBorder="1" applyAlignment="1">
      <alignment horizontal="right"/>
    </xf>
    <xf numFmtId="2" fontId="10" fillId="0" borderId="36" xfId="0" applyNumberFormat="1" applyFont="1" applyFill="1" applyBorder="1" applyAlignment="1">
      <alignment horizontal="left"/>
    </xf>
    <xf numFmtId="2" fontId="10" fillId="0" borderId="37" xfId="0" applyNumberFormat="1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Alignment="1">
      <alignment/>
    </xf>
    <xf numFmtId="0" fontId="1" fillId="0" borderId="31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2" fontId="1" fillId="38" borderId="38" xfId="0" applyNumberFormat="1" applyFont="1" applyFill="1" applyBorder="1" applyAlignment="1">
      <alignment horizontal="left"/>
    </xf>
    <xf numFmtId="2" fontId="1" fillId="38" borderId="16" xfId="0" applyNumberFormat="1" applyFont="1" applyFill="1" applyBorder="1" applyAlignment="1">
      <alignment horizontal="right"/>
    </xf>
    <xf numFmtId="2" fontId="8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Border="1" applyAlignment="1">
      <alignment/>
    </xf>
    <xf numFmtId="167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Alignment="1">
      <alignment/>
    </xf>
    <xf numFmtId="2" fontId="10" fillId="0" borderId="39" xfId="0" applyNumberFormat="1" applyFont="1" applyBorder="1" applyAlignment="1">
      <alignment horizontal="left"/>
    </xf>
    <xf numFmtId="2" fontId="10" fillId="0" borderId="27" xfId="0" applyNumberFormat="1" applyFont="1" applyBorder="1" applyAlignment="1">
      <alignment horizontal="left"/>
    </xf>
    <xf numFmtId="2" fontId="10" fillId="0" borderId="40" xfId="0" applyNumberFormat="1" applyFont="1" applyBorder="1" applyAlignment="1">
      <alignment horizontal="right"/>
    </xf>
    <xf numFmtId="2" fontId="10" fillId="0" borderId="25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2" fontId="6" fillId="0" borderId="0" xfId="0" applyNumberFormat="1" applyFont="1" applyFill="1" applyBorder="1" applyAlignment="1">
      <alignment vertical="center"/>
    </xf>
    <xf numFmtId="0" fontId="0" fillId="0" borderId="32" xfId="0" applyBorder="1" applyAlignment="1">
      <alignment/>
    </xf>
    <xf numFmtId="2" fontId="10" fillId="0" borderId="41" xfId="0" applyNumberFormat="1" applyFont="1" applyBorder="1" applyAlignment="1">
      <alignment horizontal="right"/>
    </xf>
    <xf numFmtId="2" fontId="1" fillId="38" borderId="35" xfId="0" applyNumberFormat="1" applyFont="1" applyFill="1" applyBorder="1" applyAlignment="1">
      <alignment horizontal="right"/>
    </xf>
    <xf numFmtId="2" fontId="10" fillId="0" borderId="42" xfId="0" applyNumberFormat="1" applyFont="1" applyBorder="1" applyAlignment="1">
      <alignment horizontal="left"/>
    </xf>
    <xf numFmtId="2" fontId="1" fillId="38" borderId="37" xfId="0" applyNumberFormat="1" applyFont="1" applyFill="1" applyBorder="1" applyAlignment="1">
      <alignment horizontal="left"/>
    </xf>
    <xf numFmtId="0" fontId="1" fillId="38" borderId="43" xfId="0" applyFont="1" applyFill="1" applyBorder="1" applyAlignment="1">
      <alignment horizontal="right"/>
    </xf>
    <xf numFmtId="2" fontId="9" fillId="0" borderId="28" xfId="0" applyNumberFormat="1" applyFont="1" applyBorder="1" applyAlignment="1">
      <alignment horizontal="right"/>
    </xf>
    <xf numFmtId="0" fontId="1" fillId="38" borderId="44" xfId="0" applyFont="1" applyFill="1" applyBorder="1" applyAlignment="1">
      <alignment horizontal="left"/>
    </xf>
    <xf numFmtId="2" fontId="9" fillId="0" borderId="30" xfId="0" applyNumberFormat="1" applyFont="1" applyBorder="1" applyAlignment="1">
      <alignment horizontal="left"/>
    </xf>
    <xf numFmtId="0" fontId="0" fillId="39" borderId="10" xfId="0" applyFont="1" applyFill="1" applyBorder="1" applyAlignment="1">
      <alignment/>
    </xf>
    <xf numFmtId="2" fontId="1" fillId="38" borderId="10" xfId="0" applyNumberFormat="1" applyFont="1" applyFill="1" applyBorder="1" applyAlignment="1">
      <alignment/>
    </xf>
    <xf numFmtId="0" fontId="0" fillId="39" borderId="40" xfId="0" applyFill="1" applyBorder="1" applyAlignment="1">
      <alignment/>
    </xf>
    <xf numFmtId="0" fontId="0" fillId="39" borderId="39" xfId="0" applyFill="1" applyBorder="1" applyAlignment="1">
      <alignment/>
    </xf>
    <xf numFmtId="0" fontId="1" fillId="38" borderId="40" xfId="0" applyFont="1" applyFill="1" applyBorder="1" applyAlignment="1">
      <alignment/>
    </xf>
    <xf numFmtId="0" fontId="1" fillId="38" borderId="39" xfId="0" applyFont="1" applyFill="1" applyBorder="1" applyAlignment="1">
      <alignment/>
    </xf>
    <xf numFmtId="0" fontId="1" fillId="38" borderId="41" xfId="0" applyFont="1" applyFill="1" applyBorder="1" applyAlignment="1">
      <alignment/>
    </xf>
    <xf numFmtId="0" fontId="1" fillId="38" borderId="42" xfId="0" applyFont="1" applyFill="1" applyBorder="1" applyAlignment="1">
      <alignment/>
    </xf>
    <xf numFmtId="0" fontId="0" fillId="39" borderId="25" xfId="0" applyFill="1" applyBorder="1" applyAlignment="1">
      <alignment/>
    </xf>
    <xf numFmtId="0" fontId="0" fillId="39" borderId="26" xfId="0" applyFont="1" applyFill="1" applyBorder="1" applyAlignment="1">
      <alignment/>
    </xf>
    <xf numFmtId="0" fontId="0" fillId="39" borderId="27" xfId="0" applyFill="1" applyBorder="1" applyAlignment="1">
      <alignment/>
    </xf>
    <xf numFmtId="2" fontId="1" fillId="38" borderId="20" xfId="0" applyNumberFormat="1" applyFont="1" applyFill="1" applyBorder="1" applyAlignment="1">
      <alignment/>
    </xf>
    <xf numFmtId="0" fontId="1" fillId="38" borderId="22" xfId="0" applyFont="1" applyFill="1" applyBorder="1" applyAlignment="1">
      <alignment/>
    </xf>
    <xf numFmtId="0" fontId="1" fillId="38" borderId="24" xfId="0" applyFont="1" applyFill="1" applyBorder="1" applyAlignment="1">
      <alignment/>
    </xf>
    <xf numFmtId="2" fontId="1" fillId="38" borderId="23" xfId="0" applyNumberFormat="1" applyFont="1" applyFill="1" applyBorder="1" applyAlignment="1">
      <alignment/>
    </xf>
    <xf numFmtId="0" fontId="0" fillId="39" borderId="41" xfId="0" applyFill="1" applyBorder="1" applyAlignment="1">
      <alignment/>
    </xf>
    <xf numFmtId="0" fontId="0" fillId="39" borderId="20" xfId="0" applyFont="1" applyFill="1" applyBorder="1" applyAlignment="1">
      <alignment/>
    </xf>
    <xf numFmtId="0" fontId="0" fillId="39" borderId="42" xfId="0" applyFill="1" applyBorder="1" applyAlignment="1">
      <alignment/>
    </xf>
    <xf numFmtId="0" fontId="1" fillId="40" borderId="25" xfId="0" applyFont="1" applyFill="1" applyBorder="1" applyAlignment="1">
      <alignment/>
    </xf>
    <xf numFmtId="2" fontId="1" fillId="40" borderId="26" xfId="0" applyNumberFormat="1" applyFont="1" applyFill="1" applyBorder="1" applyAlignment="1">
      <alignment/>
    </xf>
    <xf numFmtId="0" fontId="1" fillId="40" borderId="27" xfId="0" applyFont="1" applyFill="1" applyBorder="1" applyAlignment="1">
      <alignment/>
    </xf>
    <xf numFmtId="0" fontId="1" fillId="38" borderId="45" xfId="0" applyFont="1" applyFill="1" applyBorder="1" applyAlignment="1">
      <alignment/>
    </xf>
    <xf numFmtId="2" fontId="1" fillId="38" borderId="19" xfId="0" applyNumberFormat="1" applyFont="1" applyFill="1" applyBorder="1" applyAlignment="1">
      <alignment/>
    </xf>
    <xf numFmtId="0" fontId="1" fillId="38" borderId="46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47" xfId="0" applyFont="1" applyBorder="1" applyAlignment="1">
      <alignment/>
    </xf>
    <xf numFmtId="0" fontId="1" fillId="0" borderId="48" xfId="0" applyFont="1" applyBorder="1" applyAlignment="1">
      <alignment/>
    </xf>
    <xf numFmtId="0" fontId="1" fillId="0" borderId="49" xfId="0" applyFont="1" applyBorder="1" applyAlignment="1">
      <alignment/>
    </xf>
    <xf numFmtId="0" fontId="1" fillId="0" borderId="50" xfId="0" applyFont="1" applyBorder="1" applyAlignment="1">
      <alignment/>
    </xf>
    <xf numFmtId="0" fontId="1" fillId="0" borderId="5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52" xfId="0" applyFont="1" applyBorder="1" applyAlignment="1">
      <alignment/>
    </xf>
    <xf numFmtId="0" fontId="1" fillId="40" borderId="48" xfId="0" applyFont="1" applyFill="1" applyBorder="1" applyAlignment="1">
      <alignment/>
    </xf>
    <xf numFmtId="0" fontId="1" fillId="40" borderId="51" xfId="0" applyFont="1" applyFill="1" applyBorder="1" applyAlignment="1">
      <alignment/>
    </xf>
    <xf numFmtId="0" fontId="1" fillId="40" borderId="47" xfId="0" applyFont="1" applyFill="1" applyBorder="1" applyAlignment="1">
      <alignment/>
    </xf>
    <xf numFmtId="0" fontId="1" fillId="40" borderId="50" xfId="0" applyFont="1" applyFill="1" applyBorder="1" applyAlignment="1">
      <alignment/>
    </xf>
    <xf numFmtId="0" fontId="1" fillId="35" borderId="16" xfId="0" applyFont="1" applyFill="1" applyBorder="1" applyAlignment="1">
      <alignment/>
    </xf>
    <xf numFmtId="0" fontId="1" fillId="35" borderId="18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4" fillId="41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42" borderId="50" xfId="0" applyFont="1" applyFill="1" applyBorder="1" applyAlignment="1">
      <alignment horizontal="center" vertical="center"/>
    </xf>
    <xf numFmtId="0" fontId="1" fillId="42" borderId="51" xfId="0" applyFont="1" applyFill="1" applyBorder="1" applyAlignment="1">
      <alignment horizontal="center" vertical="center"/>
    </xf>
    <xf numFmtId="0" fontId="1" fillId="42" borderId="52" xfId="0" applyFont="1" applyFill="1" applyBorder="1" applyAlignment="1">
      <alignment horizontal="center" vertical="center"/>
    </xf>
    <xf numFmtId="0" fontId="7" fillId="42" borderId="53" xfId="0" applyFont="1" applyFill="1" applyBorder="1" applyAlignment="1">
      <alignment horizontal="center" vertical="center"/>
    </xf>
    <xf numFmtId="0" fontId="7" fillId="42" borderId="54" xfId="0" applyFont="1" applyFill="1" applyBorder="1" applyAlignment="1">
      <alignment horizontal="center" vertical="center"/>
    </xf>
    <xf numFmtId="0" fontId="7" fillId="42" borderId="55" xfId="0" applyFont="1" applyFill="1" applyBorder="1" applyAlignment="1">
      <alignment horizontal="center" vertical="center"/>
    </xf>
    <xf numFmtId="0" fontId="7" fillId="42" borderId="56" xfId="0" applyFont="1" applyFill="1" applyBorder="1" applyAlignment="1">
      <alignment horizontal="center" vertical="center"/>
    </xf>
    <xf numFmtId="0" fontId="7" fillId="42" borderId="57" xfId="0" applyFont="1" applyFill="1" applyBorder="1" applyAlignment="1">
      <alignment horizontal="center" vertical="center"/>
    </xf>
    <xf numFmtId="0" fontId="7" fillId="42" borderId="58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6" fillId="33" borderId="59" xfId="0" applyFont="1" applyFill="1" applyBorder="1" applyAlignment="1">
      <alignment horizontal="center" vertical="center"/>
    </xf>
    <xf numFmtId="0" fontId="6" fillId="33" borderId="6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7" fillId="43" borderId="59" xfId="0" applyFont="1" applyFill="1" applyBorder="1" applyAlignment="1">
      <alignment horizontal="center" vertical="center"/>
    </xf>
    <xf numFmtId="0" fontId="7" fillId="43" borderId="60" xfId="0" applyFont="1" applyFill="1" applyBorder="1" applyAlignment="1">
      <alignment horizontal="center" vertical="center"/>
    </xf>
    <xf numFmtId="0" fontId="7" fillId="43" borderId="11" xfId="0" applyFont="1" applyFill="1" applyBorder="1" applyAlignment="1">
      <alignment horizontal="center" vertical="center"/>
    </xf>
    <xf numFmtId="3" fontId="6" fillId="44" borderId="61" xfId="0" applyNumberFormat="1" applyFont="1" applyFill="1" applyBorder="1" applyAlignment="1">
      <alignment horizontal="center" vertical="center"/>
    </xf>
    <xf numFmtId="3" fontId="6" fillId="44" borderId="62" xfId="0" applyNumberFormat="1" applyFont="1" applyFill="1" applyBorder="1" applyAlignment="1">
      <alignment horizontal="center" vertical="center"/>
    </xf>
    <xf numFmtId="3" fontId="6" fillId="44" borderId="31" xfId="0" applyNumberFormat="1" applyFont="1" applyFill="1" applyBorder="1" applyAlignment="1">
      <alignment horizontal="center" vertical="center"/>
    </xf>
    <xf numFmtId="3" fontId="6" fillId="44" borderId="33" xfId="0" applyNumberFormat="1" applyFont="1" applyFill="1" applyBorder="1" applyAlignment="1">
      <alignment horizontal="center" vertical="center"/>
    </xf>
    <xf numFmtId="3" fontId="6" fillId="44" borderId="32" xfId="0" applyNumberFormat="1" applyFont="1" applyFill="1" applyBorder="1" applyAlignment="1">
      <alignment horizontal="center" vertical="center"/>
    </xf>
    <xf numFmtId="3" fontId="6" fillId="44" borderId="15" xfId="0" applyNumberFormat="1" applyFont="1" applyFill="1" applyBorder="1" applyAlignment="1">
      <alignment horizontal="center" vertical="center"/>
    </xf>
    <xf numFmtId="1" fontId="7" fillId="43" borderId="59" xfId="0" applyNumberFormat="1" applyFont="1" applyFill="1" applyBorder="1" applyAlignment="1">
      <alignment horizontal="center" vertical="center"/>
    </xf>
    <xf numFmtId="1" fontId="7" fillId="43" borderId="11" xfId="0" applyNumberFormat="1" applyFont="1" applyFill="1" applyBorder="1" applyAlignment="1">
      <alignment horizontal="center" vertical="center"/>
    </xf>
    <xf numFmtId="0" fontId="14" fillId="41" borderId="10" xfId="0" applyFont="1" applyFill="1" applyBorder="1" applyAlignment="1">
      <alignment horizontal="center"/>
    </xf>
    <xf numFmtId="0" fontId="5" fillId="34" borderId="59" xfId="0" applyFont="1" applyFill="1" applyBorder="1" applyAlignment="1">
      <alignment horizontal="center" vertical="center"/>
    </xf>
    <xf numFmtId="0" fontId="5" fillId="34" borderId="6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2" fontId="6" fillId="33" borderId="59" xfId="0" applyNumberFormat="1" applyFont="1" applyFill="1" applyBorder="1" applyAlignment="1">
      <alignment horizontal="center" vertical="center"/>
    </xf>
    <xf numFmtId="2" fontId="6" fillId="33" borderId="60" xfId="0" applyNumberFormat="1" applyFont="1" applyFill="1" applyBorder="1" applyAlignment="1">
      <alignment horizontal="center" vertical="center"/>
    </xf>
    <xf numFmtId="2" fontId="6" fillId="33" borderId="11" xfId="0" applyNumberFormat="1" applyFont="1" applyFill="1" applyBorder="1" applyAlignment="1">
      <alignment horizontal="center" vertical="center"/>
    </xf>
    <xf numFmtId="0" fontId="1" fillId="45" borderId="43" xfId="0" applyFont="1" applyFill="1" applyBorder="1" applyAlignment="1">
      <alignment horizontal="right"/>
    </xf>
    <xf numFmtId="0" fontId="1" fillId="45" borderId="63" xfId="0" applyFont="1" applyFill="1" applyBorder="1" applyAlignment="1">
      <alignment horizontal="right"/>
    </xf>
    <xf numFmtId="0" fontId="1" fillId="45" borderId="28" xfId="0" applyFont="1" applyFill="1" applyBorder="1" applyAlignment="1">
      <alignment horizontal="right"/>
    </xf>
    <xf numFmtId="0" fontId="1" fillId="45" borderId="29" xfId="0" applyFont="1" applyFill="1" applyBorder="1" applyAlignment="1">
      <alignment horizontal="right"/>
    </xf>
    <xf numFmtId="0" fontId="1" fillId="45" borderId="63" xfId="0" applyFont="1" applyFill="1" applyBorder="1" applyAlignment="1">
      <alignment horizontal="left"/>
    </xf>
    <xf numFmtId="0" fontId="1" fillId="45" borderId="44" xfId="0" applyFont="1" applyFill="1" applyBorder="1" applyAlignment="1">
      <alignment horizontal="left"/>
    </xf>
    <xf numFmtId="0" fontId="1" fillId="45" borderId="29" xfId="0" applyFont="1" applyFill="1" applyBorder="1" applyAlignment="1">
      <alignment horizontal="left"/>
    </xf>
    <xf numFmtId="0" fontId="1" fillId="45" borderId="30" xfId="0" applyFont="1" applyFill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0" fillId="46" borderId="65" xfId="0" applyFill="1" applyBorder="1" applyAlignment="1">
      <alignment horizontal="left"/>
    </xf>
    <xf numFmtId="0" fontId="0" fillId="46" borderId="15" xfId="0" applyFill="1" applyBorder="1" applyAlignment="1">
      <alignment horizontal="left"/>
    </xf>
    <xf numFmtId="0" fontId="1" fillId="45" borderId="66" xfId="0" applyFont="1" applyFill="1" applyBorder="1" applyAlignment="1">
      <alignment horizontal="left"/>
    </xf>
    <xf numFmtId="0" fontId="1" fillId="45" borderId="38" xfId="0" applyFont="1" applyFill="1" applyBorder="1" applyAlignment="1">
      <alignment horizontal="left"/>
    </xf>
    <xf numFmtId="0" fontId="1" fillId="45" borderId="16" xfId="0" applyFont="1" applyFill="1" applyBorder="1" applyAlignment="1">
      <alignment horizontal="right"/>
    </xf>
    <xf numFmtId="0" fontId="1" fillId="45" borderId="67" xfId="0" applyFont="1" applyFill="1" applyBorder="1" applyAlignment="1">
      <alignment horizontal="right"/>
    </xf>
    <xf numFmtId="0" fontId="0" fillId="46" borderId="31" xfId="0" applyFill="1" applyBorder="1" applyAlignment="1">
      <alignment horizontal="right"/>
    </xf>
    <xf numFmtId="0" fontId="0" fillId="46" borderId="14" xfId="0" applyFill="1" applyBorder="1" applyAlignment="1">
      <alignment horizontal="right"/>
    </xf>
    <xf numFmtId="0" fontId="0" fillId="46" borderId="68" xfId="0" applyFill="1" applyBorder="1" applyAlignment="1">
      <alignment horizontal="left"/>
    </xf>
    <xf numFmtId="0" fontId="0" fillId="46" borderId="33" xfId="0" applyFill="1" applyBorder="1" applyAlignment="1">
      <alignment horizontal="left"/>
    </xf>
    <xf numFmtId="0" fontId="0" fillId="46" borderId="32" xfId="0" applyFill="1" applyBorder="1" applyAlignment="1">
      <alignment horizontal="right"/>
    </xf>
    <xf numFmtId="0" fontId="0" fillId="46" borderId="69" xfId="0" applyFill="1" applyBorder="1" applyAlignment="1">
      <alignment horizontal="right"/>
    </xf>
    <xf numFmtId="2" fontId="6" fillId="33" borderId="0" xfId="0" applyNumberFormat="1" applyFont="1" applyFill="1" applyAlignment="1">
      <alignment horizontal="center" vertical="center"/>
    </xf>
    <xf numFmtId="2" fontId="6" fillId="33" borderId="2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1" fillId="45" borderId="70" xfId="0" applyFont="1" applyFill="1" applyBorder="1" applyAlignment="1">
      <alignment horizontal="right"/>
    </xf>
    <xf numFmtId="0" fontId="1" fillId="45" borderId="37" xfId="0" applyFont="1" applyFill="1" applyBorder="1" applyAlignment="1">
      <alignment horizontal="right"/>
    </xf>
    <xf numFmtId="0" fontId="0" fillId="46" borderId="20" xfId="0" applyFill="1" applyBorder="1" applyAlignment="1">
      <alignment horizontal="left"/>
    </xf>
    <xf numFmtId="0" fontId="0" fillId="46" borderId="42" xfId="0" applyFill="1" applyBorder="1" applyAlignment="1">
      <alignment horizontal="left"/>
    </xf>
    <xf numFmtId="0" fontId="0" fillId="46" borderId="10" xfId="0" applyFill="1" applyBorder="1" applyAlignment="1">
      <alignment horizontal="left"/>
    </xf>
    <xf numFmtId="0" fontId="0" fillId="46" borderId="39" xfId="0" applyFill="1" applyBorder="1" applyAlignment="1">
      <alignment horizontal="left"/>
    </xf>
    <xf numFmtId="0" fontId="0" fillId="46" borderId="26" xfId="0" applyFill="1" applyBorder="1" applyAlignment="1">
      <alignment horizontal="left"/>
    </xf>
    <xf numFmtId="0" fontId="0" fillId="46" borderId="27" xfId="0" applyFill="1" applyBorder="1" applyAlignment="1">
      <alignment horizontal="left"/>
    </xf>
    <xf numFmtId="0" fontId="1" fillId="45" borderId="35" xfId="0" applyFont="1" applyFill="1" applyBorder="1" applyAlignment="1">
      <alignment horizontal="right"/>
    </xf>
    <xf numFmtId="0" fontId="0" fillId="46" borderId="41" xfId="0" applyFill="1" applyBorder="1" applyAlignment="1">
      <alignment horizontal="right"/>
    </xf>
    <xf numFmtId="0" fontId="0" fillId="46" borderId="20" xfId="0" applyFill="1" applyBorder="1" applyAlignment="1">
      <alignment horizontal="right"/>
    </xf>
    <xf numFmtId="0" fontId="0" fillId="46" borderId="40" xfId="0" applyFill="1" applyBorder="1" applyAlignment="1">
      <alignment horizontal="right"/>
    </xf>
    <xf numFmtId="0" fontId="0" fillId="46" borderId="10" xfId="0" applyFill="1" applyBorder="1" applyAlignment="1">
      <alignment horizontal="right"/>
    </xf>
    <xf numFmtId="0" fontId="0" fillId="46" borderId="25" xfId="0" applyFill="1" applyBorder="1" applyAlignment="1">
      <alignment horizontal="right"/>
    </xf>
    <xf numFmtId="0" fontId="0" fillId="46" borderId="26" xfId="0" applyFill="1" applyBorder="1" applyAlignment="1">
      <alignment horizontal="right"/>
    </xf>
    <xf numFmtId="0" fontId="0" fillId="46" borderId="0" xfId="0" applyFill="1" applyBorder="1" applyAlignment="1">
      <alignment horizontal="right"/>
    </xf>
    <xf numFmtId="0" fontId="0" fillId="46" borderId="21" xfId="0" applyFill="1" applyBorder="1" applyAlignment="1">
      <alignment horizontal="right"/>
    </xf>
    <xf numFmtId="0" fontId="0" fillId="46" borderId="0" xfId="0" applyFill="1" applyBorder="1" applyAlignment="1">
      <alignment horizontal="left"/>
    </xf>
    <xf numFmtId="0" fontId="0" fillId="46" borderId="21" xfId="0" applyFill="1" applyBorder="1" applyAlignment="1">
      <alignment horizontal="left"/>
    </xf>
    <xf numFmtId="2" fontId="8" fillId="33" borderId="61" xfId="0" applyNumberFormat="1" applyFont="1" applyFill="1" applyBorder="1" applyAlignment="1">
      <alignment horizontal="center" vertical="center"/>
    </xf>
    <xf numFmtId="2" fontId="8" fillId="33" borderId="62" xfId="0" applyNumberFormat="1" applyFont="1" applyFill="1" applyBorder="1" applyAlignment="1">
      <alignment horizontal="center" vertical="center"/>
    </xf>
    <xf numFmtId="2" fontId="8" fillId="33" borderId="31" xfId="0" applyNumberFormat="1" applyFont="1" applyFill="1" applyBorder="1" applyAlignment="1">
      <alignment horizontal="center" vertical="center"/>
    </xf>
    <xf numFmtId="2" fontId="8" fillId="33" borderId="33" xfId="0" applyNumberFormat="1" applyFont="1" applyFill="1" applyBorder="1" applyAlignment="1">
      <alignment horizontal="center" vertical="center"/>
    </xf>
    <xf numFmtId="2" fontId="8" fillId="33" borderId="32" xfId="0" applyNumberFormat="1" applyFont="1" applyFill="1" applyBorder="1" applyAlignment="1">
      <alignment horizontal="center" vertical="center"/>
    </xf>
    <xf numFmtId="2" fontId="8" fillId="33" borderId="15" xfId="0" applyNumberFormat="1" applyFont="1" applyFill="1" applyBorder="1" applyAlignment="1">
      <alignment horizontal="center" vertical="center"/>
    </xf>
    <xf numFmtId="0" fontId="0" fillId="0" borderId="71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89"/>
  <sheetViews>
    <sheetView zoomScale="90" zoomScaleNormal="90" zoomScalePageLayoutView="0" workbookViewId="0" topLeftCell="A1">
      <selection activeCell="B28" sqref="B28"/>
    </sheetView>
  </sheetViews>
  <sheetFormatPr defaultColWidth="9.140625" defaultRowHeight="12.75"/>
  <cols>
    <col min="2" max="2" width="37.7109375" style="0" bestFit="1" customWidth="1"/>
    <col min="13" max="14" width="4.421875" style="0" customWidth="1"/>
  </cols>
  <sheetData>
    <row r="1" ht="13.5" thickBot="1"/>
    <row r="2" spans="6:22" ht="12.75">
      <c r="F2" s="9"/>
      <c r="I2" s="131" t="s">
        <v>46</v>
      </c>
      <c r="J2" s="132"/>
      <c r="K2" s="133"/>
      <c r="P2" s="1"/>
      <c r="Q2" s="1"/>
      <c r="R2" s="1"/>
      <c r="S2" s="1"/>
      <c r="T2" s="1"/>
      <c r="U2" s="1"/>
      <c r="V2" s="1"/>
    </row>
    <row r="3" spans="2:22" ht="13.5" thickBot="1">
      <c r="B3" s="137" t="s">
        <v>4</v>
      </c>
      <c r="C3" s="137"/>
      <c r="D3" s="137"/>
      <c r="E3" s="137"/>
      <c r="F3" s="9"/>
      <c r="I3" s="134"/>
      <c r="J3" s="135"/>
      <c r="K3" s="136"/>
      <c r="P3" s="1"/>
      <c r="Q3" s="1"/>
      <c r="R3" s="1"/>
      <c r="S3" s="1"/>
      <c r="T3" s="1"/>
      <c r="U3" s="1"/>
      <c r="V3" s="1"/>
    </row>
    <row r="4" spans="2:22" ht="13.5" thickBot="1">
      <c r="B4" s="70"/>
      <c r="C4" s="70" t="s">
        <v>18</v>
      </c>
      <c r="D4" s="70" t="s">
        <v>19</v>
      </c>
      <c r="E4" s="70"/>
      <c r="F4" s="9"/>
      <c r="P4" s="1"/>
      <c r="Q4" s="1"/>
      <c r="R4" s="1"/>
      <c r="S4" s="1"/>
      <c r="T4" s="1"/>
      <c r="U4" s="1"/>
      <c r="V4" s="1"/>
    </row>
    <row r="5" spans="2:22" ht="13.5" thickBot="1">
      <c r="B5" s="22" t="s">
        <v>1</v>
      </c>
      <c r="C5" s="23">
        <f>P25*3.6</f>
        <v>62.158754277966096</v>
      </c>
      <c r="D5" s="23">
        <f>S25*3.6</f>
        <v>62.158754277966096</v>
      </c>
      <c r="E5" s="24" t="s">
        <v>3</v>
      </c>
      <c r="F5" s="9"/>
      <c r="I5" s="73"/>
      <c r="J5" s="73"/>
      <c r="K5" s="73"/>
      <c r="P5" s="1"/>
      <c r="Q5" s="1"/>
      <c r="R5" s="1"/>
      <c r="S5" s="1"/>
      <c r="T5" s="1"/>
      <c r="U5" s="1"/>
      <c r="V5" s="1"/>
    </row>
    <row r="6" spans="2:22" ht="13.5" customHeight="1" thickBot="1">
      <c r="B6" s="25" t="s">
        <v>0</v>
      </c>
      <c r="C6" s="26">
        <f>P24*3.6</f>
        <v>59.84475700702768</v>
      </c>
      <c r="D6" s="26">
        <f>S24*3.6</f>
        <v>59.84475700702768</v>
      </c>
      <c r="E6" s="27" t="s">
        <v>3</v>
      </c>
      <c r="F6" s="9"/>
      <c r="H6" s="138">
        <v>60</v>
      </c>
      <c r="I6" s="137" t="s">
        <v>15</v>
      </c>
      <c r="J6" s="137"/>
      <c r="K6" s="137"/>
      <c r="L6" s="138">
        <v>60</v>
      </c>
      <c r="P6" s="1"/>
      <c r="Q6" s="1"/>
      <c r="R6" s="1"/>
      <c r="S6" s="1"/>
      <c r="T6" s="1"/>
      <c r="U6" s="1"/>
      <c r="V6" s="1"/>
    </row>
    <row r="7" spans="2:22" ht="13.5" customHeight="1" thickBot="1">
      <c r="B7" s="6"/>
      <c r="C7" s="8"/>
      <c r="D7" s="8"/>
      <c r="E7" s="7"/>
      <c r="F7" s="9"/>
      <c r="H7" s="139"/>
      <c r="L7" s="139"/>
      <c r="P7" s="1"/>
      <c r="Q7" s="1"/>
      <c r="R7" s="1"/>
      <c r="S7" s="1"/>
      <c r="T7" s="1"/>
      <c r="U7" s="1"/>
      <c r="V7" s="1"/>
    </row>
    <row r="8" spans="2:22" ht="13.5" customHeight="1" thickBot="1">
      <c r="B8" s="28" t="s">
        <v>36</v>
      </c>
      <c r="C8" s="29">
        <f>(1-P27)*100</f>
        <v>-3.866666666666685</v>
      </c>
      <c r="D8" s="29">
        <f>(1-S27)*100</f>
        <v>-3.866666666666685</v>
      </c>
      <c r="E8" s="30" t="s">
        <v>2</v>
      </c>
      <c r="F8" s="9"/>
      <c r="H8" s="139"/>
      <c r="I8" s="14"/>
      <c r="J8" s="151">
        <v>27</v>
      </c>
      <c r="K8" s="10"/>
      <c r="L8" s="139"/>
      <c r="M8" s="51"/>
      <c r="N8" s="52"/>
      <c r="O8" s="52"/>
      <c r="P8" s="1"/>
      <c r="Q8" s="1"/>
      <c r="R8" s="1"/>
      <c r="S8" s="1"/>
      <c r="T8" s="1"/>
      <c r="U8" s="1"/>
      <c r="V8" s="1"/>
    </row>
    <row r="9" spans="2:22" ht="13.5" customHeight="1" thickBot="1">
      <c r="B9" s="6"/>
      <c r="C9" s="6"/>
      <c r="D9" s="6"/>
      <c r="E9" s="7"/>
      <c r="H9" s="139"/>
      <c r="J9" s="152"/>
      <c r="L9" s="139"/>
      <c r="P9" s="2">
        <f>N20/N19</f>
        <v>3.6875</v>
      </c>
      <c r="Q9" s="1">
        <f>J18/P9</f>
        <v>10847.457627118643</v>
      </c>
      <c r="R9" s="1"/>
      <c r="S9" s="1"/>
      <c r="T9" s="1"/>
      <c r="U9" s="1"/>
      <c r="V9" s="1"/>
    </row>
    <row r="10" spans="2:22" ht="13.5" customHeight="1" thickBot="1">
      <c r="B10" s="137" t="s">
        <v>5</v>
      </c>
      <c r="C10" s="137"/>
      <c r="D10" s="137"/>
      <c r="E10" s="137"/>
      <c r="H10" s="140"/>
      <c r="I10" s="13"/>
      <c r="J10" s="20"/>
      <c r="L10" s="140"/>
      <c r="P10" s="1">
        <f>M21/M18</f>
        <v>2.5714285714285716</v>
      </c>
      <c r="Q10" s="1">
        <f>J18/P10</f>
        <v>15555.555555555555</v>
      </c>
      <c r="R10" s="1"/>
      <c r="S10" s="1"/>
      <c r="T10" s="1"/>
      <c r="U10" s="1"/>
      <c r="V10" s="1"/>
    </row>
    <row r="11" spans="2:22" ht="12.75">
      <c r="B11" s="22" t="s">
        <v>1</v>
      </c>
      <c r="C11" s="23">
        <f>P31*3.6</f>
        <v>89.13738026666667</v>
      </c>
      <c r="D11" s="23">
        <f>S31*3.6</f>
        <v>89.13738026666667</v>
      </c>
      <c r="E11" s="24" t="s">
        <v>3</v>
      </c>
      <c r="H11" s="15"/>
      <c r="I11" s="13"/>
      <c r="J11" s="4"/>
      <c r="P11" s="1"/>
      <c r="Q11" s="1"/>
      <c r="R11" s="1"/>
      <c r="S11" s="1"/>
      <c r="T11" s="1"/>
      <c r="U11" s="1"/>
      <c r="V11" s="1"/>
    </row>
    <row r="12" spans="2:22" ht="13.5" thickBot="1">
      <c r="B12" s="25" t="s">
        <v>0</v>
      </c>
      <c r="C12" s="26">
        <f>P30*3.6</f>
        <v>85.81904390243902</v>
      </c>
      <c r="D12" s="26">
        <f>S30*3.6</f>
        <v>85.81904390243902</v>
      </c>
      <c r="E12" s="27" t="s">
        <v>3</v>
      </c>
      <c r="G12" s="125" t="s">
        <v>47</v>
      </c>
      <c r="H12" s="126">
        <v>37</v>
      </c>
      <c r="I12" s="13"/>
      <c r="J12" s="19"/>
      <c r="L12" s="126">
        <v>37</v>
      </c>
      <c r="M12" s="153" t="s">
        <v>47</v>
      </c>
      <c r="N12" s="153"/>
      <c r="P12" s="1"/>
      <c r="Q12" s="1"/>
      <c r="R12" s="1"/>
      <c r="S12" s="1"/>
      <c r="T12" s="1"/>
      <c r="U12" s="1"/>
      <c r="V12" s="1"/>
    </row>
    <row r="13" spans="2:22" ht="13.5" thickBot="1">
      <c r="B13" s="6"/>
      <c r="C13" s="8"/>
      <c r="D13" s="8"/>
      <c r="E13" s="7"/>
      <c r="I13" s="13"/>
      <c r="J13" s="19"/>
      <c r="P13" s="1"/>
      <c r="Q13" s="1"/>
      <c r="R13" s="1"/>
      <c r="S13" s="1"/>
      <c r="T13" s="1"/>
      <c r="U13" s="1"/>
      <c r="V13" s="1"/>
    </row>
    <row r="14" spans="2:22" ht="13.5" thickBot="1">
      <c r="B14" s="31" t="s">
        <v>7</v>
      </c>
      <c r="C14" s="33">
        <f>H27-H6</f>
        <v>0</v>
      </c>
      <c r="D14" s="33">
        <f>L27-L6</f>
        <v>0</v>
      </c>
      <c r="E14" s="32" t="s">
        <v>6</v>
      </c>
      <c r="H14" s="142">
        <v>25</v>
      </c>
      <c r="I14" s="12"/>
      <c r="J14" s="142">
        <v>19</v>
      </c>
      <c r="P14" s="1">
        <f>J28/J22</f>
        <v>2.05</v>
      </c>
      <c r="Q14" s="1">
        <f>Q9/P14</f>
        <v>5291.442744935924</v>
      </c>
      <c r="R14" s="1">
        <f>Q14/60</f>
        <v>88.19071241559872</v>
      </c>
      <c r="S14" s="1">
        <f>Q10/P14</f>
        <v>7588.075880758808</v>
      </c>
      <c r="T14" s="1">
        <f>S14/60</f>
        <v>126.46793134598013</v>
      </c>
      <c r="U14" s="1"/>
      <c r="V14" s="1"/>
    </row>
    <row r="15" spans="2:22" ht="13.5" thickBot="1">
      <c r="B15" s="6"/>
      <c r="C15" s="6"/>
      <c r="D15" s="6"/>
      <c r="E15" s="6"/>
      <c r="H15" s="144"/>
      <c r="J15" s="144"/>
      <c r="P15" s="1">
        <f>H14/H22</f>
        <v>1.3888888888888888</v>
      </c>
      <c r="Q15" s="1">
        <f>Q9/P15</f>
        <v>7810.169491525424</v>
      </c>
      <c r="R15" s="1"/>
      <c r="S15" s="1">
        <f>Q10/P15</f>
        <v>11200</v>
      </c>
      <c r="T15" s="1"/>
      <c r="U15" s="1"/>
      <c r="V15" s="1"/>
    </row>
    <row r="16" spans="6:22" ht="12.75">
      <c r="F16" s="6"/>
      <c r="H16" s="20"/>
      <c r="M16" s="53" t="s">
        <v>16</v>
      </c>
      <c r="N16" s="53" t="s">
        <v>17</v>
      </c>
      <c r="P16" s="1">
        <f>J8/J14</f>
        <v>1.4210526315789473</v>
      </c>
      <c r="Q16" s="1">
        <f>Q15/P16</f>
        <v>5496.0451977401135</v>
      </c>
      <c r="R16" s="1">
        <f>Q16/60</f>
        <v>91.60075329566855</v>
      </c>
      <c r="S16" s="1">
        <f>S15/P16</f>
        <v>7881.481481481482</v>
      </c>
      <c r="T16" s="7">
        <f>S16/60</f>
        <v>131.35802469135803</v>
      </c>
      <c r="U16" s="1"/>
      <c r="V16" s="1"/>
    </row>
    <row r="17" spans="3:22" ht="13.5" thickBot="1">
      <c r="C17" s="50"/>
      <c r="D17" s="50"/>
      <c r="F17" s="6"/>
      <c r="H17" s="4"/>
      <c r="P17" s="1"/>
      <c r="Q17" s="1"/>
      <c r="R17" s="1"/>
      <c r="S17" s="1"/>
      <c r="T17" s="7"/>
      <c r="U17" s="1"/>
      <c r="V17" s="1"/>
    </row>
    <row r="18" spans="6:22" ht="13.5" thickBot="1">
      <c r="F18" s="6"/>
      <c r="H18" s="4"/>
      <c r="J18" s="145">
        <v>40000</v>
      </c>
      <c r="K18" s="146"/>
      <c r="M18" s="154">
        <v>21</v>
      </c>
      <c r="P18" s="1"/>
      <c r="Q18" s="1"/>
      <c r="R18" s="1"/>
      <c r="S18" s="1"/>
      <c r="T18" s="7"/>
      <c r="U18" s="1"/>
      <c r="V18" s="1"/>
    </row>
    <row r="19" spans="6:22" ht="13.5" thickBot="1">
      <c r="F19" s="6"/>
      <c r="H19" s="4"/>
      <c r="J19" s="147"/>
      <c r="K19" s="148"/>
      <c r="L19" s="16"/>
      <c r="M19" s="155"/>
      <c r="N19" s="18">
        <v>16</v>
      </c>
      <c r="P19" s="1">
        <f>3.14159*H6</f>
        <v>188.4954</v>
      </c>
      <c r="Q19" s="1">
        <f>P19/1000</f>
        <v>0.18849539999999998</v>
      </c>
      <c r="R19" s="1"/>
      <c r="S19" s="1">
        <f>3.14159*L6</f>
        <v>188.4954</v>
      </c>
      <c r="T19" s="7">
        <f>S19/1000</f>
        <v>0.18849539999999998</v>
      </c>
      <c r="U19" s="1"/>
      <c r="V19" s="1"/>
    </row>
    <row r="20" spans="6:22" ht="13.5" thickBot="1">
      <c r="F20" s="6"/>
      <c r="H20" s="4"/>
      <c r="J20" s="149"/>
      <c r="K20" s="150"/>
      <c r="L20" s="6"/>
      <c r="M20" s="156"/>
      <c r="N20" s="154">
        <v>59</v>
      </c>
      <c r="P20" s="1">
        <f>3.14159*H27</f>
        <v>188.4954</v>
      </c>
      <c r="Q20" s="1">
        <f>P20/1000</f>
        <v>0.18849539999999998</v>
      </c>
      <c r="R20" s="1"/>
      <c r="S20" s="1">
        <f>3.14159*L27</f>
        <v>188.4954</v>
      </c>
      <c r="T20" s="7">
        <f>S20/1000</f>
        <v>0.18849539999999998</v>
      </c>
      <c r="U20" s="1"/>
      <c r="V20" s="1"/>
    </row>
    <row r="21" spans="2:22" ht="13.5" thickBot="1">
      <c r="B21" s="35"/>
      <c r="F21" s="6"/>
      <c r="H21" s="19"/>
      <c r="L21" s="6"/>
      <c r="M21" s="154">
        <v>54</v>
      </c>
      <c r="N21" s="155"/>
      <c r="P21" s="1"/>
      <c r="Q21" s="1"/>
      <c r="R21" s="1"/>
      <c r="S21" s="1"/>
      <c r="T21" s="7"/>
      <c r="U21" s="1"/>
      <c r="V21" s="1"/>
    </row>
    <row r="22" spans="6:22" ht="12.75">
      <c r="F22" s="6"/>
      <c r="H22" s="142">
        <v>18</v>
      </c>
      <c r="I22" s="12"/>
      <c r="J22" s="142">
        <v>20</v>
      </c>
      <c r="K22" s="11"/>
      <c r="L22" s="17"/>
      <c r="M22" s="155"/>
      <c r="N22" s="155"/>
      <c r="P22" s="1"/>
      <c r="Q22" s="1"/>
      <c r="R22" s="1"/>
      <c r="S22" s="1"/>
      <c r="T22" s="1"/>
      <c r="U22" s="1"/>
      <c r="V22" s="1"/>
    </row>
    <row r="23" spans="8:22" ht="13.5" thickBot="1">
      <c r="H23" s="144"/>
      <c r="J23" s="144"/>
      <c r="L23" s="6"/>
      <c r="M23" s="155"/>
      <c r="N23" s="155"/>
      <c r="P23" s="1"/>
      <c r="Q23" s="1"/>
      <c r="R23" s="1"/>
      <c r="S23" s="1"/>
      <c r="T23" s="1"/>
      <c r="U23" s="1"/>
      <c r="V23" s="1"/>
    </row>
    <row r="24" spans="9:22" ht="13.5" thickBot="1">
      <c r="I24" s="13"/>
      <c r="J24" s="20"/>
      <c r="M24" s="156"/>
      <c r="N24" s="155"/>
      <c r="P24" s="1">
        <f>R14*Q20</f>
        <v>16.623543613063244</v>
      </c>
      <c r="Q24" s="1"/>
      <c r="R24" s="1"/>
      <c r="S24" s="1">
        <f>R14*T20</f>
        <v>16.623543613063244</v>
      </c>
      <c r="T24" s="1"/>
      <c r="U24" s="1"/>
      <c r="V24" s="1"/>
    </row>
    <row r="25" spans="9:22" ht="13.5" thickBot="1">
      <c r="I25" s="13"/>
      <c r="J25" s="4"/>
      <c r="N25" s="156"/>
      <c r="P25" s="1">
        <f>R16*Q19</f>
        <v>17.26632063276836</v>
      </c>
      <c r="Q25" s="1"/>
      <c r="R25" s="1"/>
      <c r="S25" s="1">
        <f>R16*T19</f>
        <v>17.26632063276836</v>
      </c>
      <c r="T25" s="1"/>
      <c r="U25" s="1"/>
      <c r="V25" s="1"/>
    </row>
    <row r="26" spans="2:22" ht="13.5" thickBot="1">
      <c r="B26" s="6"/>
      <c r="C26" s="6"/>
      <c r="D26" s="6"/>
      <c r="E26" s="6"/>
      <c r="I26" s="13"/>
      <c r="J26" s="4"/>
      <c r="P26" s="1"/>
      <c r="Q26" s="1"/>
      <c r="R26" s="1"/>
      <c r="S26" s="1"/>
      <c r="T26" s="1"/>
      <c r="U26" s="1"/>
      <c r="V26" s="1"/>
    </row>
    <row r="27" spans="2:22" ht="13.5" thickBot="1">
      <c r="B27" s="137"/>
      <c r="C27" s="137"/>
      <c r="D27" s="137"/>
      <c r="E27" s="137"/>
      <c r="H27" s="138">
        <v>60</v>
      </c>
      <c r="I27" s="13"/>
      <c r="J27" s="19"/>
      <c r="L27" s="141">
        <v>60</v>
      </c>
      <c r="P27" s="3">
        <f>C5/C6</f>
        <v>1.0386666666666668</v>
      </c>
      <c r="Q27" s="1"/>
      <c r="R27" s="1"/>
      <c r="S27" s="1">
        <f>D5/D6</f>
        <v>1.0386666666666668</v>
      </c>
      <c r="T27" s="1"/>
      <c r="U27" s="1"/>
      <c r="V27" s="1"/>
    </row>
    <row r="28" spans="2:22" ht="12.75">
      <c r="B28" s="6"/>
      <c r="C28" s="34"/>
      <c r="D28" s="34"/>
      <c r="E28" s="48"/>
      <c r="H28" s="139"/>
      <c r="J28" s="142">
        <v>41</v>
      </c>
      <c r="L28" s="141"/>
      <c r="P28" s="1"/>
      <c r="Q28" s="1"/>
      <c r="R28" s="1"/>
      <c r="S28" s="1"/>
      <c r="T28" s="1"/>
      <c r="U28" s="1"/>
      <c r="V28" s="1"/>
    </row>
    <row r="29" spans="2:22" ht="13.5" thickBot="1">
      <c r="B29" s="6"/>
      <c r="C29" s="34"/>
      <c r="D29" s="34"/>
      <c r="G29" s="123"/>
      <c r="H29" s="139"/>
      <c r="I29" s="21"/>
      <c r="J29" s="143"/>
      <c r="K29" s="21"/>
      <c r="L29" s="141"/>
      <c r="M29" s="73"/>
      <c r="N29" s="73"/>
      <c r="Q29" s="1"/>
      <c r="R29" s="1"/>
      <c r="S29" s="1"/>
      <c r="T29" s="1"/>
      <c r="U29" s="1"/>
      <c r="V29" s="1"/>
    </row>
    <row r="30" spans="2:22" ht="12.75">
      <c r="B30" s="6"/>
      <c r="C30" s="34"/>
      <c r="D30" s="34"/>
      <c r="E30" s="48"/>
      <c r="H30" s="139"/>
      <c r="J30" s="143"/>
      <c r="L30" s="141"/>
      <c r="P30" s="1">
        <f>T14*Q20</f>
        <v>23.83862330623306</v>
      </c>
      <c r="Q30" s="1"/>
      <c r="R30" s="1"/>
      <c r="S30" s="1">
        <f>T14*T20</f>
        <v>23.83862330623306</v>
      </c>
      <c r="T30" s="1"/>
      <c r="U30" s="1"/>
      <c r="V30" s="1"/>
    </row>
    <row r="31" spans="2:22" ht="13.5" thickBot="1">
      <c r="B31" s="6"/>
      <c r="C31" s="34"/>
      <c r="D31" s="34"/>
      <c r="E31" s="49"/>
      <c r="H31" s="139"/>
      <c r="J31" s="144"/>
      <c r="L31" s="141"/>
      <c r="P31" s="1">
        <f>T16*Q19</f>
        <v>24.760383407407407</v>
      </c>
      <c r="Q31" s="1"/>
      <c r="R31" s="1"/>
      <c r="S31" s="1">
        <f>T16*T19</f>
        <v>24.760383407407407</v>
      </c>
      <c r="T31" s="1"/>
      <c r="U31" s="1"/>
      <c r="V31" s="1"/>
    </row>
    <row r="32" spans="2:22" ht="13.5" thickBot="1">
      <c r="B32" s="6"/>
      <c r="C32" s="6"/>
      <c r="D32" s="6"/>
      <c r="E32" s="6"/>
      <c r="H32" s="140"/>
      <c r="L32" s="141"/>
      <c r="P32" s="1"/>
      <c r="Q32" s="1"/>
      <c r="R32" s="1"/>
      <c r="S32" s="1"/>
      <c r="T32" s="1"/>
      <c r="U32" s="1"/>
      <c r="V32" s="1"/>
    </row>
    <row r="33" spans="2:22" ht="12.75">
      <c r="B33" s="137"/>
      <c r="C33" s="137"/>
      <c r="D33" s="137"/>
      <c r="E33" s="137"/>
      <c r="I33" s="137" t="s">
        <v>14</v>
      </c>
      <c r="J33" s="137"/>
      <c r="K33" s="137"/>
      <c r="P33" s="3">
        <f>C11/C12</f>
        <v>1.0386666666666666</v>
      </c>
      <c r="Q33" s="1"/>
      <c r="R33" s="1"/>
      <c r="S33" s="1"/>
      <c r="T33" s="1"/>
      <c r="U33" s="1"/>
      <c r="V33" s="1"/>
    </row>
    <row r="34" spans="2:22" ht="12.75">
      <c r="B34" s="70"/>
      <c r="C34" s="70"/>
      <c r="D34" s="70"/>
      <c r="E34" s="70"/>
      <c r="G34" s="125" t="s">
        <v>47</v>
      </c>
      <c r="H34" s="124">
        <v>40</v>
      </c>
      <c r="I34" s="70"/>
      <c r="J34" s="70"/>
      <c r="K34" s="70"/>
      <c r="L34" s="127">
        <v>40</v>
      </c>
      <c r="M34" s="153" t="s">
        <v>47</v>
      </c>
      <c r="N34" s="153"/>
      <c r="P34" s="3"/>
      <c r="Q34" s="1"/>
      <c r="R34" s="1"/>
      <c r="S34" s="1"/>
      <c r="T34" s="1"/>
      <c r="U34" s="1"/>
      <c r="V34" s="1"/>
    </row>
    <row r="35" spans="2:22" ht="12.75">
      <c r="B35" s="70"/>
      <c r="C35" s="70"/>
      <c r="D35" s="70"/>
      <c r="E35" s="70"/>
      <c r="I35" s="70"/>
      <c r="J35" s="70"/>
      <c r="K35" s="70"/>
      <c r="P35" s="3"/>
      <c r="Q35" s="1"/>
      <c r="R35" s="1"/>
      <c r="S35" s="1"/>
      <c r="T35" s="1"/>
      <c r="U35" s="1"/>
      <c r="V35" s="1"/>
    </row>
    <row r="36" spans="2:22" ht="13.5" thickBot="1">
      <c r="B36" s="6"/>
      <c r="C36" s="34"/>
      <c r="D36" s="34"/>
      <c r="E36" s="6"/>
      <c r="P36" s="1"/>
      <c r="Q36" s="1"/>
      <c r="R36" s="1"/>
      <c r="S36" s="1"/>
      <c r="T36" s="1"/>
      <c r="U36" s="1"/>
      <c r="V36" s="1"/>
    </row>
    <row r="37" spans="2:22" ht="13.5" thickBot="1">
      <c r="B37" s="6"/>
      <c r="C37" s="34"/>
      <c r="D37" s="34"/>
      <c r="E37" s="6"/>
      <c r="M37" s="121" t="s">
        <v>16</v>
      </c>
      <c r="N37" s="122" t="s">
        <v>17</v>
      </c>
      <c r="P37" s="1"/>
      <c r="Q37" s="1"/>
      <c r="R37" s="1"/>
      <c r="S37" s="1"/>
      <c r="T37" s="1"/>
      <c r="U37" s="1"/>
      <c r="V37" s="1"/>
    </row>
    <row r="38" spans="2:22" ht="12.75">
      <c r="B38" s="6"/>
      <c r="C38" s="34"/>
      <c r="D38" s="34"/>
      <c r="E38" s="6"/>
      <c r="L38" s="128" t="s">
        <v>44</v>
      </c>
      <c r="M38" s="119">
        <v>21</v>
      </c>
      <c r="N38" s="120">
        <v>17</v>
      </c>
      <c r="P38" s="1"/>
      <c r="Q38" s="1"/>
      <c r="R38" s="1"/>
      <c r="S38" s="1"/>
      <c r="T38" s="1"/>
      <c r="U38" s="1"/>
      <c r="V38" s="1"/>
    </row>
    <row r="39" spans="2:22" ht="12.75">
      <c r="B39" s="6"/>
      <c r="C39" s="34"/>
      <c r="D39" s="34"/>
      <c r="E39" s="6"/>
      <c r="L39" s="129"/>
      <c r="M39" s="111">
        <v>22</v>
      </c>
      <c r="N39" s="114">
        <v>18</v>
      </c>
      <c r="P39" s="1"/>
      <c r="Q39" s="1"/>
      <c r="R39" s="1"/>
      <c r="S39" s="1"/>
      <c r="T39" s="1"/>
      <c r="U39" s="1"/>
      <c r="V39" s="1"/>
    </row>
    <row r="40" spans="2:22" ht="13.5" thickBot="1">
      <c r="B40" s="6"/>
      <c r="C40" s="6"/>
      <c r="D40" s="6"/>
      <c r="E40" s="6"/>
      <c r="L40" s="130"/>
      <c r="M40" s="112">
        <v>23</v>
      </c>
      <c r="N40" s="115"/>
      <c r="P40" s="1"/>
      <c r="Q40" s="1"/>
      <c r="R40" s="1"/>
      <c r="S40" s="1"/>
      <c r="T40" s="1"/>
      <c r="U40" s="1"/>
      <c r="V40" s="1"/>
    </row>
    <row r="41" spans="12:22" ht="13.5" thickBot="1">
      <c r="L41" s="108"/>
      <c r="M41" s="109"/>
      <c r="N41" s="109"/>
      <c r="P41" s="1"/>
      <c r="Q41" s="1"/>
      <c r="R41" s="1"/>
      <c r="S41" s="1"/>
      <c r="T41" s="1"/>
      <c r="U41" s="1"/>
      <c r="V41" s="1"/>
    </row>
    <row r="42" spans="12:22" ht="12.75">
      <c r="L42" s="128" t="s">
        <v>45</v>
      </c>
      <c r="M42" s="110">
        <v>53</v>
      </c>
      <c r="N42" s="113">
        <v>58</v>
      </c>
      <c r="P42" s="1"/>
      <c r="Q42" s="1"/>
      <c r="R42" s="1"/>
      <c r="S42" s="1"/>
      <c r="T42" s="1"/>
      <c r="U42" s="1"/>
      <c r="V42" s="1"/>
    </row>
    <row r="43" spans="12:21" ht="12.75">
      <c r="L43" s="129"/>
      <c r="M43" s="117">
        <v>54</v>
      </c>
      <c r="N43" s="118">
        <v>59</v>
      </c>
      <c r="P43" s="9"/>
      <c r="Q43" s="9"/>
      <c r="R43" s="9"/>
      <c r="S43" s="9"/>
      <c r="T43" s="9"/>
      <c r="U43" s="9"/>
    </row>
    <row r="44" spans="12:14" ht="13.5" thickBot="1">
      <c r="L44" s="130"/>
      <c r="M44" s="112">
        <v>55</v>
      </c>
      <c r="N44" s="116">
        <v>60</v>
      </c>
    </row>
    <row r="86" spans="2:5" ht="12.75">
      <c r="B86" s="6"/>
      <c r="C86" s="34"/>
      <c r="D86" s="34"/>
      <c r="E86" s="6"/>
    </row>
    <row r="87" spans="2:5" ht="12.75">
      <c r="B87" s="6"/>
      <c r="C87" s="34"/>
      <c r="D87" s="34"/>
      <c r="E87" s="6"/>
    </row>
    <row r="88" spans="2:5" ht="12.75">
      <c r="B88" s="6"/>
      <c r="C88" s="6"/>
      <c r="D88" s="6"/>
      <c r="E88" s="6"/>
    </row>
    <row r="89" spans="2:5" ht="12.75">
      <c r="B89" s="6"/>
      <c r="C89" s="6"/>
      <c r="D89" s="6"/>
      <c r="E89" s="6"/>
    </row>
  </sheetData>
  <sheetProtection/>
  <mergeCells count="25">
    <mergeCell ref="M34:N34"/>
    <mergeCell ref="N20:N25"/>
    <mergeCell ref="M18:M20"/>
    <mergeCell ref="M21:M24"/>
    <mergeCell ref="B33:E33"/>
    <mergeCell ref="H6:H10"/>
    <mergeCell ref="H27:H32"/>
    <mergeCell ref="B27:E27"/>
    <mergeCell ref="H22:H23"/>
    <mergeCell ref="M12:N12"/>
    <mergeCell ref="B3:E3"/>
    <mergeCell ref="B10:E10"/>
    <mergeCell ref="J18:K20"/>
    <mergeCell ref="H14:H15"/>
    <mergeCell ref="J8:J9"/>
    <mergeCell ref="J14:J15"/>
    <mergeCell ref="L38:L40"/>
    <mergeCell ref="L42:L44"/>
    <mergeCell ref="I2:K3"/>
    <mergeCell ref="I33:K33"/>
    <mergeCell ref="L6:L10"/>
    <mergeCell ref="L27:L32"/>
    <mergeCell ref="J28:J31"/>
    <mergeCell ref="I6:K6"/>
    <mergeCell ref="J22:J23"/>
  </mergeCells>
  <printOptions/>
  <pageMargins left="0.75" right="0.75" top="1" bottom="1" header="0" footer="0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86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37.7109375" style="0" bestFit="1" customWidth="1"/>
    <col min="13" max="14" width="4.421875" style="0" customWidth="1"/>
    <col min="15" max="15" width="9.28125" style="0" customWidth="1"/>
  </cols>
  <sheetData>
    <row r="1" spans="6:22" ht="12.75">
      <c r="F1" s="9"/>
      <c r="O1" s="9"/>
      <c r="P1" s="1"/>
      <c r="Q1" s="1"/>
      <c r="R1" s="1"/>
      <c r="S1" s="1"/>
      <c r="T1" s="1"/>
      <c r="U1" s="1"/>
      <c r="V1" s="9"/>
    </row>
    <row r="2" spans="2:22" ht="12.75">
      <c r="B2" s="137" t="s">
        <v>4</v>
      </c>
      <c r="C2" s="137"/>
      <c r="D2" s="137"/>
      <c r="E2" s="137"/>
      <c r="F2" s="9"/>
      <c r="O2" s="9"/>
      <c r="P2" s="1"/>
      <c r="Q2" s="1"/>
      <c r="R2" s="1"/>
      <c r="S2" s="1"/>
      <c r="T2" s="1"/>
      <c r="U2" s="1"/>
      <c r="V2" s="9"/>
    </row>
    <row r="3" spans="2:22" ht="13.5" thickBot="1">
      <c r="B3" s="73"/>
      <c r="C3" s="70" t="s">
        <v>18</v>
      </c>
      <c r="D3" s="70" t="s">
        <v>19</v>
      </c>
      <c r="E3" s="73"/>
      <c r="F3" s="9"/>
      <c r="O3" s="9"/>
      <c r="P3" s="1"/>
      <c r="Q3" s="1"/>
      <c r="R3" s="1"/>
      <c r="S3" s="1"/>
      <c r="T3" s="1"/>
      <c r="U3" s="1"/>
      <c r="V3" s="9"/>
    </row>
    <row r="4" spans="2:22" ht="13.5" thickBot="1">
      <c r="B4" s="22" t="s">
        <v>21</v>
      </c>
      <c r="C4" s="23">
        <f>P24*3.6</f>
        <v>62.158754277966096</v>
      </c>
      <c r="D4" s="23">
        <f>S24*3.6</f>
        <v>62.158754277966096</v>
      </c>
      <c r="E4" s="24" t="s">
        <v>3</v>
      </c>
      <c r="F4" s="9"/>
      <c r="O4" s="9"/>
      <c r="P4" s="1"/>
      <c r="Q4" s="1"/>
      <c r="R4" s="1"/>
      <c r="S4" s="1"/>
      <c r="T4" s="1"/>
      <c r="U4" s="1"/>
      <c r="V4" s="9"/>
    </row>
    <row r="5" spans="2:22" ht="13.5" customHeight="1" thickBot="1">
      <c r="B5" s="25" t="s">
        <v>20</v>
      </c>
      <c r="C5" s="26">
        <f>P23*3.6</f>
        <v>59.84475700702768</v>
      </c>
      <c r="D5" s="26">
        <f>S23*3.6</f>
        <v>59.04682691360066</v>
      </c>
      <c r="E5" s="27" t="s">
        <v>3</v>
      </c>
      <c r="F5" s="9"/>
      <c r="H5" s="157">
        <f>'Premer gum in višina'!$D$15</f>
        <v>60</v>
      </c>
      <c r="I5" s="137" t="s">
        <v>15</v>
      </c>
      <c r="J5" s="137"/>
      <c r="K5" s="137"/>
      <c r="L5" s="157">
        <f>'Premer gum in višina'!$M$15</f>
        <v>60</v>
      </c>
      <c r="O5" s="9"/>
      <c r="P5" s="1"/>
      <c r="Q5" s="1"/>
      <c r="R5" s="1"/>
      <c r="S5" s="1"/>
      <c r="T5" s="1"/>
      <c r="U5" s="1"/>
      <c r="V5" s="9"/>
    </row>
    <row r="6" spans="2:22" ht="13.5" customHeight="1" thickBot="1">
      <c r="B6" s="6"/>
      <c r="C6" s="8"/>
      <c r="D6" s="8"/>
      <c r="E6" s="7"/>
      <c r="F6" s="9"/>
      <c r="H6" s="158"/>
      <c r="L6" s="158"/>
      <c r="O6" s="9"/>
      <c r="P6" s="60"/>
      <c r="Q6" s="60"/>
      <c r="R6" s="60"/>
      <c r="S6" s="60"/>
      <c r="T6" s="60"/>
      <c r="U6" s="60"/>
      <c r="V6" s="71"/>
    </row>
    <row r="7" spans="2:22" ht="13.5" customHeight="1" thickBot="1">
      <c r="B7" s="28" t="s">
        <v>36</v>
      </c>
      <c r="C7" s="29">
        <f>(1-P26)*100</f>
        <v>-3.866666666666685</v>
      </c>
      <c r="D7" s="29">
        <f>(1-S26)*100</f>
        <v>-5.270270270270272</v>
      </c>
      <c r="E7" s="30" t="s">
        <v>2</v>
      </c>
      <c r="F7" s="9"/>
      <c r="H7" s="158"/>
      <c r="I7" s="14"/>
      <c r="J7" s="151">
        <f>'Prenos - nove gume'!$J$8</f>
        <v>27</v>
      </c>
      <c r="K7" s="75"/>
      <c r="L7" s="158"/>
      <c r="M7" s="73"/>
      <c r="N7" s="52"/>
      <c r="O7" s="72"/>
      <c r="P7" s="60"/>
      <c r="Q7" s="60"/>
      <c r="R7" s="60"/>
      <c r="S7" s="60"/>
      <c r="T7" s="60"/>
      <c r="U7" s="60"/>
      <c r="V7" s="71"/>
    </row>
    <row r="8" spans="2:22" ht="13.5" customHeight="1" thickBot="1">
      <c r="B8" s="6"/>
      <c r="C8" s="6"/>
      <c r="D8" s="6"/>
      <c r="E8" s="7"/>
      <c r="H8" s="158"/>
      <c r="J8" s="152"/>
      <c r="L8" s="158"/>
      <c r="O8" s="9"/>
      <c r="P8" s="61">
        <f>N19/N18</f>
        <v>3.6875</v>
      </c>
      <c r="Q8" s="60">
        <f>J17/P8</f>
        <v>10847.457627118643</v>
      </c>
      <c r="R8" s="60"/>
      <c r="S8" s="60"/>
      <c r="T8" s="60"/>
      <c r="U8" s="60"/>
      <c r="V8" s="71"/>
    </row>
    <row r="9" spans="2:22" ht="13.5" customHeight="1" thickBot="1">
      <c r="B9" s="137" t="s">
        <v>5</v>
      </c>
      <c r="C9" s="137"/>
      <c r="D9" s="137"/>
      <c r="E9" s="137"/>
      <c r="H9" s="159"/>
      <c r="I9" s="13"/>
      <c r="J9" s="20"/>
      <c r="L9" s="159"/>
      <c r="O9" s="9"/>
      <c r="P9" s="60">
        <f>M20/M17</f>
        <v>2.5714285714285716</v>
      </c>
      <c r="Q9" s="60">
        <f>J17/P9</f>
        <v>15555.555555555555</v>
      </c>
      <c r="R9" s="60"/>
      <c r="S9" s="60"/>
      <c r="T9" s="60"/>
      <c r="U9" s="60"/>
      <c r="V9" s="71"/>
    </row>
    <row r="10" spans="2:22" ht="13.5" customHeight="1">
      <c r="B10" s="22" t="s">
        <v>21</v>
      </c>
      <c r="C10" s="23">
        <f>P30*3.6</f>
        <v>89.13738026666667</v>
      </c>
      <c r="D10" s="23">
        <f>S30*3.6</f>
        <v>89.13738026666667</v>
      </c>
      <c r="E10" s="24" t="s">
        <v>3</v>
      </c>
      <c r="H10" s="74"/>
      <c r="I10" s="13"/>
      <c r="J10" s="20"/>
      <c r="L10" s="74"/>
      <c r="O10" s="9"/>
      <c r="P10" s="60"/>
      <c r="Q10" s="60"/>
      <c r="R10" s="60"/>
      <c r="S10" s="60"/>
      <c r="T10" s="60"/>
      <c r="U10" s="60"/>
      <c r="V10" s="71"/>
    </row>
    <row r="11" spans="2:22" ht="13.5" customHeight="1" thickBot="1">
      <c r="B11" s="25" t="s">
        <v>20</v>
      </c>
      <c r="C11" s="26">
        <f>P29*3.6</f>
        <v>85.81904390243902</v>
      </c>
      <c r="D11" s="26">
        <f>S29*3.6</f>
        <v>84.67478998373984</v>
      </c>
      <c r="E11" s="27" t="s">
        <v>3</v>
      </c>
      <c r="H11" s="15"/>
      <c r="I11" s="13"/>
      <c r="J11" s="4"/>
      <c r="O11" s="9"/>
      <c r="P11" s="60"/>
      <c r="Q11" s="60"/>
      <c r="R11" s="60"/>
      <c r="S11" s="60"/>
      <c r="T11" s="60"/>
      <c r="U11" s="60"/>
      <c r="V11" s="71"/>
    </row>
    <row r="12" spans="2:22" ht="13.5" thickBot="1">
      <c r="B12" s="6"/>
      <c r="C12" s="8"/>
      <c r="D12" s="8"/>
      <c r="E12" s="7"/>
      <c r="I12" s="13"/>
      <c r="J12" s="19"/>
      <c r="O12" s="9"/>
      <c r="P12" s="60"/>
      <c r="Q12" s="60"/>
      <c r="R12" s="60"/>
      <c r="S12" s="60"/>
      <c r="T12" s="60"/>
      <c r="U12" s="60"/>
      <c r="V12" s="71"/>
    </row>
    <row r="13" spans="2:22" ht="13.5" thickBot="1">
      <c r="B13" s="31" t="s">
        <v>7</v>
      </c>
      <c r="C13" s="33">
        <f>H26-H5</f>
        <v>0</v>
      </c>
      <c r="D13" s="33">
        <f>L26-L5</f>
        <v>-0.7999999999999972</v>
      </c>
      <c r="E13" s="32" t="s">
        <v>6</v>
      </c>
      <c r="H13" s="142">
        <f>'Prenos - nove gume'!$H$14</f>
        <v>25</v>
      </c>
      <c r="I13" s="12"/>
      <c r="J13" s="142">
        <f>'Prenos - nove gume'!$J$14</f>
        <v>19</v>
      </c>
      <c r="O13" s="9"/>
      <c r="P13" s="60">
        <f>J27/J21</f>
        <v>2.05</v>
      </c>
      <c r="Q13" s="60">
        <f>Q8/P13</f>
        <v>5291.442744935924</v>
      </c>
      <c r="R13" s="60">
        <f>Q13/60</f>
        <v>88.19071241559872</v>
      </c>
      <c r="S13" s="60">
        <f>Q9/P13</f>
        <v>7588.075880758808</v>
      </c>
      <c r="T13" s="60">
        <f>S13/60</f>
        <v>126.46793134598013</v>
      </c>
      <c r="U13" s="60"/>
      <c r="V13" s="71"/>
    </row>
    <row r="14" spans="2:22" ht="13.5" thickBot="1">
      <c r="B14" s="6"/>
      <c r="C14" s="6"/>
      <c r="D14" s="6"/>
      <c r="E14" s="6"/>
      <c r="H14" s="144"/>
      <c r="J14" s="144"/>
      <c r="O14" s="9"/>
      <c r="P14" s="60">
        <f>H13/H21</f>
        <v>1.3888888888888888</v>
      </c>
      <c r="Q14" s="60">
        <f>Q8/P14</f>
        <v>7810.169491525424</v>
      </c>
      <c r="R14" s="60"/>
      <c r="S14" s="60">
        <f>Q9/P14</f>
        <v>11200</v>
      </c>
      <c r="T14" s="60"/>
      <c r="U14" s="60"/>
      <c r="V14" s="71"/>
    </row>
    <row r="15" spans="6:22" ht="12.75">
      <c r="F15" s="6"/>
      <c r="G15" s="6"/>
      <c r="H15" s="20"/>
      <c r="M15" s="53" t="s">
        <v>16</v>
      </c>
      <c r="N15" s="53" t="s">
        <v>17</v>
      </c>
      <c r="O15" s="9"/>
      <c r="P15" s="60">
        <f>J7/J13</f>
        <v>1.4210526315789473</v>
      </c>
      <c r="Q15" s="60">
        <f>Q14/P15</f>
        <v>5496.0451977401135</v>
      </c>
      <c r="R15" s="60">
        <f>Q15/60</f>
        <v>91.60075329566855</v>
      </c>
      <c r="S15" s="60">
        <f>S14/P15</f>
        <v>7881.481481481482</v>
      </c>
      <c r="T15" s="62">
        <f>S15/60</f>
        <v>131.35802469135803</v>
      </c>
      <c r="U15" s="60"/>
      <c r="V15" s="71"/>
    </row>
    <row r="16" spans="3:22" ht="13.5" thickBot="1">
      <c r="C16" s="50"/>
      <c r="D16" s="50"/>
      <c r="F16" s="6"/>
      <c r="G16" s="6"/>
      <c r="H16" s="4"/>
      <c r="O16" s="9"/>
      <c r="P16" s="60"/>
      <c r="Q16" s="60"/>
      <c r="R16" s="60"/>
      <c r="S16" s="60"/>
      <c r="T16" s="62"/>
      <c r="U16" s="60"/>
      <c r="V16" s="71"/>
    </row>
    <row r="17" spans="6:22" ht="13.5" thickBot="1">
      <c r="F17" s="6"/>
      <c r="G17" s="6"/>
      <c r="H17" s="4"/>
      <c r="J17" s="145">
        <f>'Prenos - nove gume'!$J$18</f>
        <v>40000</v>
      </c>
      <c r="K17" s="146"/>
      <c r="M17" s="154">
        <f>'Prenos - nove gume'!$M$18</f>
        <v>21</v>
      </c>
      <c r="O17" s="9"/>
      <c r="P17" s="60"/>
      <c r="Q17" s="60"/>
      <c r="R17" s="60"/>
      <c r="S17" s="60"/>
      <c r="T17" s="62"/>
      <c r="U17" s="60"/>
      <c r="V17" s="71"/>
    </row>
    <row r="18" spans="6:22" ht="13.5" thickBot="1">
      <c r="F18" s="6"/>
      <c r="G18" s="6"/>
      <c r="H18" s="4"/>
      <c r="J18" s="147"/>
      <c r="K18" s="148"/>
      <c r="L18" s="16"/>
      <c r="M18" s="155"/>
      <c r="N18" s="18">
        <f>'Prenos - nove gume'!$N$19</f>
        <v>16</v>
      </c>
      <c r="O18" s="9"/>
      <c r="P18" s="60">
        <f>3.14159*H5</f>
        <v>188.4954</v>
      </c>
      <c r="Q18" s="60">
        <f>P18/1000</f>
        <v>0.18849539999999998</v>
      </c>
      <c r="R18" s="60"/>
      <c r="S18" s="60">
        <f>3.14159*L5</f>
        <v>188.4954</v>
      </c>
      <c r="T18" s="62">
        <f>S18/1000</f>
        <v>0.18849539999999998</v>
      </c>
      <c r="U18" s="60"/>
      <c r="V18" s="71"/>
    </row>
    <row r="19" spans="6:22" ht="13.5" thickBot="1">
      <c r="F19" s="6"/>
      <c r="G19" s="6"/>
      <c r="H19" s="4"/>
      <c r="J19" s="149"/>
      <c r="K19" s="150"/>
      <c r="L19" s="6"/>
      <c r="M19" s="156"/>
      <c r="N19" s="154">
        <f>'Prenos - nove gume'!$N$20</f>
        <v>59</v>
      </c>
      <c r="O19" s="9"/>
      <c r="P19" s="60">
        <f>3.14159*H26</f>
        <v>188.4954</v>
      </c>
      <c r="Q19" s="60">
        <f>P19/1000</f>
        <v>0.18849539999999998</v>
      </c>
      <c r="R19" s="60"/>
      <c r="S19" s="60">
        <f>3.14159*L26</f>
        <v>185.982128</v>
      </c>
      <c r="T19" s="63">
        <f>S19/1000</f>
        <v>0.185982128</v>
      </c>
      <c r="U19" s="60"/>
      <c r="V19" s="71"/>
    </row>
    <row r="20" spans="2:22" ht="13.5" thickBot="1">
      <c r="B20" s="35"/>
      <c r="F20" s="6"/>
      <c r="G20" s="6"/>
      <c r="H20" s="19"/>
      <c r="L20" s="6"/>
      <c r="M20" s="154">
        <f>'Prenos - nove gume'!$M$21</f>
        <v>54</v>
      </c>
      <c r="N20" s="155"/>
      <c r="O20" s="9"/>
      <c r="P20" s="60"/>
      <c r="Q20" s="60"/>
      <c r="R20" s="60"/>
      <c r="S20" s="60"/>
      <c r="T20" s="62"/>
      <c r="U20" s="60"/>
      <c r="V20" s="71"/>
    </row>
    <row r="21" spans="8:22" ht="12.75">
      <c r="H21" s="142">
        <f>'Prenos - nove gume'!$H$22</f>
        <v>18</v>
      </c>
      <c r="I21" s="12"/>
      <c r="J21" s="142">
        <f>'Prenos - nove gume'!$J$22</f>
        <v>20</v>
      </c>
      <c r="K21" s="11"/>
      <c r="L21" s="17"/>
      <c r="M21" s="155"/>
      <c r="N21" s="155"/>
      <c r="O21" s="9"/>
      <c r="P21" s="60"/>
      <c r="Q21" s="60"/>
      <c r="R21" s="60"/>
      <c r="S21" s="60"/>
      <c r="T21" s="60"/>
      <c r="U21" s="60"/>
      <c r="V21" s="71"/>
    </row>
    <row r="22" spans="2:22" ht="13.5" thickBot="1">
      <c r="B22" s="5"/>
      <c r="H22" s="144"/>
      <c r="J22" s="144"/>
      <c r="L22" s="6"/>
      <c r="M22" s="155"/>
      <c r="N22" s="155"/>
      <c r="O22" s="9"/>
      <c r="P22" s="60"/>
      <c r="Q22" s="60"/>
      <c r="R22" s="60"/>
      <c r="S22" s="60"/>
      <c r="T22" s="60"/>
      <c r="U22" s="60"/>
      <c r="V22" s="71"/>
    </row>
    <row r="23" spans="9:22" ht="13.5" thickBot="1">
      <c r="I23" s="13"/>
      <c r="J23" s="20"/>
      <c r="M23" s="156"/>
      <c r="N23" s="155"/>
      <c r="O23" s="9"/>
      <c r="P23" s="60">
        <f>R13*Q19</f>
        <v>16.623543613063244</v>
      </c>
      <c r="Q23" s="60"/>
      <c r="R23" s="60"/>
      <c r="S23" s="60">
        <f>R13*T19</f>
        <v>16.401896364889073</v>
      </c>
      <c r="T23" s="60"/>
      <c r="U23" s="60"/>
      <c r="V23" s="71"/>
    </row>
    <row r="24" spans="9:22" ht="13.5" thickBot="1">
      <c r="I24" s="13"/>
      <c r="J24" s="4"/>
      <c r="N24" s="156"/>
      <c r="O24" s="9"/>
      <c r="P24" s="60">
        <f>R15*Q18</f>
        <v>17.26632063276836</v>
      </c>
      <c r="Q24" s="60"/>
      <c r="R24" s="60"/>
      <c r="S24" s="60">
        <f>R15*T18</f>
        <v>17.26632063276836</v>
      </c>
      <c r="T24" s="60"/>
      <c r="U24" s="60"/>
      <c r="V24" s="71"/>
    </row>
    <row r="25" spans="2:22" ht="13.5" thickBot="1">
      <c r="B25" s="6"/>
      <c r="C25" s="6"/>
      <c r="D25" s="69"/>
      <c r="E25" s="6"/>
      <c r="I25" s="13"/>
      <c r="J25" s="4"/>
      <c r="O25" s="9"/>
      <c r="P25" s="60"/>
      <c r="Q25" s="60"/>
      <c r="R25" s="60"/>
      <c r="S25" s="60"/>
      <c r="T25" s="60"/>
      <c r="U25" s="60"/>
      <c r="V25" s="71"/>
    </row>
    <row r="26" spans="2:22" ht="13.5" thickBot="1">
      <c r="B26" s="137"/>
      <c r="C26" s="137"/>
      <c r="D26" s="137"/>
      <c r="E26" s="137"/>
      <c r="H26" s="157">
        <f>'Premer gum in višina'!$D$32</f>
        <v>60</v>
      </c>
      <c r="I26" s="13"/>
      <c r="J26" s="19"/>
      <c r="L26" s="157">
        <v>59.2</v>
      </c>
      <c r="O26" s="9"/>
      <c r="P26" s="64">
        <f>C4/C5</f>
        <v>1.0386666666666668</v>
      </c>
      <c r="Q26" s="60"/>
      <c r="R26" s="60"/>
      <c r="S26" s="60">
        <f>D4/D5</f>
        <v>1.0527027027027027</v>
      </c>
      <c r="T26" s="60"/>
      <c r="U26" s="60"/>
      <c r="V26" s="71"/>
    </row>
    <row r="27" spans="2:22" ht="12.75">
      <c r="B27" s="6"/>
      <c r="C27" s="34"/>
      <c r="D27" s="34"/>
      <c r="E27" s="48"/>
      <c r="H27" s="139"/>
      <c r="J27" s="142">
        <f>'Prenos - nove gume'!$J$28</f>
        <v>41</v>
      </c>
      <c r="L27" s="158"/>
      <c r="O27" s="9"/>
      <c r="P27" s="60"/>
      <c r="Q27" s="60"/>
      <c r="R27" s="60"/>
      <c r="S27" s="60"/>
      <c r="T27" s="60"/>
      <c r="U27" s="60"/>
      <c r="V27" s="71"/>
    </row>
    <row r="28" spans="2:22" ht="13.5" thickBot="1">
      <c r="B28" s="6"/>
      <c r="C28" s="34"/>
      <c r="D28" s="34"/>
      <c r="E28" s="48"/>
      <c r="H28" s="139"/>
      <c r="I28" s="21"/>
      <c r="J28" s="143"/>
      <c r="K28" s="14"/>
      <c r="L28" s="158"/>
      <c r="M28" s="51"/>
      <c r="N28" s="52"/>
      <c r="O28" s="72"/>
      <c r="P28" s="60"/>
      <c r="Q28" s="60"/>
      <c r="R28" s="60"/>
      <c r="S28" s="60"/>
      <c r="T28" s="60"/>
      <c r="U28" s="60"/>
      <c r="V28" s="71"/>
    </row>
    <row r="29" spans="2:22" ht="12.75">
      <c r="B29" s="6"/>
      <c r="C29" s="34"/>
      <c r="D29" s="34"/>
      <c r="E29" s="48"/>
      <c r="H29" s="139"/>
      <c r="J29" s="143"/>
      <c r="L29" s="158"/>
      <c r="O29" s="9"/>
      <c r="P29" s="60">
        <f>T13*Q19</f>
        <v>23.83862330623306</v>
      </c>
      <c r="Q29" s="60"/>
      <c r="R29" s="60"/>
      <c r="S29" s="60">
        <f>T13*T19</f>
        <v>23.52077499548329</v>
      </c>
      <c r="T29" s="60"/>
      <c r="U29" s="60"/>
      <c r="V29" s="71"/>
    </row>
    <row r="30" spans="2:22" ht="13.5" thickBot="1">
      <c r="B30" s="6"/>
      <c r="C30" s="34"/>
      <c r="D30" s="34"/>
      <c r="E30" s="49"/>
      <c r="H30" s="139"/>
      <c r="J30" s="144"/>
      <c r="L30" s="158"/>
      <c r="O30" s="9"/>
      <c r="P30" s="60">
        <f>T15*Q18</f>
        <v>24.760383407407407</v>
      </c>
      <c r="Q30" s="60"/>
      <c r="R30" s="60"/>
      <c r="S30" s="60">
        <f>T15*T18</f>
        <v>24.760383407407407</v>
      </c>
      <c r="T30" s="60"/>
      <c r="U30" s="60"/>
      <c r="V30" s="71"/>
    </row>
    <row r="31" spans="2:22" ht="13.5" thickBot="1">
      <c r="B31" s="6"/>
      <c r="C31" s="6"/>
      <c r="D31" s="6"/>
      <c r="E31" s="6"/>
      <c r="H31" s="140"/>
      <c r="L31" s="159"/>
      <c r="O31" s="9"/>
      <c r="P31" s="60"/>
      <c r="Q31" s="60"/>
      <c r="R31" s="60"/>
      <c r="S31" s="60"/>
      <c r="T31" s="60"/>
      <c r="U31" s="60"/>
      <c r="V31" s="71"/>
    </row>
    <row r="32" spans="2:22" ht="12.75">
      <c r="B32" s="137"/>
      <c r="C32" s="137"/>
      <c r="D32" s="137"/>
      <c r="E32" s="137"/>
      <c r="I32" s="137" t="s">
        <v>14</v>
      </c>
      <c r="J32" s="137"/>
      <c r="K32" s="137"/>
      <c r="O32" s="9"/>
      <c r="P32" s="64">
        <f>C10/C11</f>
        <v>1.0386666666666666</v>
      </c>
      <c r="Q32" s="60"/>
      <c r="R32" s="60"/>
      <c r="S32" s="60"/>
      <c r="T32" s="60"/>
      <c r="U32" s="60"/>
      <c r="V32" s="71"/>
    </row>
    <row r="33" spans="2:22" ht="12.75">
      <c r="B33" s="6"/>
      <c r="C33" s="34"/>
      <c r="D33" s="34"/>
      <c r="E33" s="6"/>
      <c r="O33" s="9"/>
      <c r="P33" s="60"/>
      <c r="Q33" s="60"/>
      <c r="R33" s="60"/>
      <c r="S33" s="60"/>
      <c r="T33" s="60"/>
      <c r="U33" s="60"/>
      <c r="V33" s="71"/>
    </row>
    <row r="34" spans="2:22" ht="12.75">
      <c r="B34" s="6"/>
      <c r="C34" s="34"/>
      <c r="D34" s="34"/>
      <c r="E34" s="6"/>
      <c r="O34" s="9"/>
      <c r="P34" s="60"/>
      <c r="Q34" s="60"/>
      <c r="R34" s="60"/>
      <c r="S34" s="60"/>
      <c r="T34" s="60"/>
      <c r="U34" s="60"/>
      <c r="V34" s="71"/>
    </row>
    <row r="35" spans="15:22" ht="12.75">
      <c r="O35" s="9"/>
      <c r="P35" s="60"/>
      <c r="Q35" s="60"/>
      <c r="R35" s="60"/>
      <c r="S35" s="60"/>
      <c r="T35" s="60"/>
      <c r="U35" s="60"/>
      <c r="V35" s="71"/>
    </row>
    <row r="36" spans="15:22" ht="12.75">
      <c r="O36" s="9"/>
      <c r="P36" s="60"/>
      <c r="Q36" s="60"/>
      <c r="R36" s="60"/>
      <c r="S36" s="60"/>
      <c r="T36" s="60"/>
      <c r="U36" s="60"/>
      <c r="V36" s="71"/>
    </row>
    <row r="37" spans="15:22" ht="12.75">
      <c r="O37" s="9"/>
      <c r="P37" s="1"/>
      <c r="Q37" s="1"/>
      <c r="R37" s="1"/>
      <c r="S37" s="1"/>
      <c r="T37" s="1"/>
      <c r="U37" s="1"/>
      <c r="V37" s="9"/>
    </row>
    <row r="38" spans="15:22" ht="12.75">
      <c r="O38" s="9"/>
      <c r="P38" s="1"/>
      <c r="Q38" s="1"/>
      <c r="R38" s="1"/>
      <c r="S38" s="1"/>
      <c r="T38" s="1"/>
      <c r="U38" s="1"/>
      <c r="V38" s="9"/>
    </row>
    <row r="39" spans="15:22" ht="12.75">
      <c r="O39" s="9"/>
      <c r="P39" s="1"/>
      <c r="Q39" s="1"/>
      <c r="R39" s="1"/>
      <c r="S39" s="1"/>
      <c r="T39" s="1"/>
      <c r="U39" s="1"/>
      <c r="V39" s="9"/>
    </row>
    <row r="40" spans="15:22" ht="12.75">
      <c r="O40" s="9"/>
      <c r="P40" s="1"/>
      <c r="Q40" s="1"/>
      <c r="R40" s="1"/>
      <c r="S40" s="1"/>
      <c r="T40" s="1"/>
      <c r="U40" s="1"/>
      <c r="V40" s="9"/>
    </row>
    <row r="41" spans="15:22" ht="12.75">
      <c r="O41" s="9"/>
      <c r="P41" s="9"/>
      <c r="Q41" s="9"/>
      <c r="R41" s="9"/>
      <c r="S41" s="9"/>
      <c r="T41" s="9"/>
      <c r="U41" s="9"/>
      <c r="V41" s="9"/>
    </row>
    <row r="42" spans="15:22" ht="12.75">
      <c r="O42" s="9"/>
      <c r="P42" s="9"/>
      <c r="Q42" s="9"/>
      <c r="R42" s="9"/>
      <c r="S42" s="9"/>
      <c r="T42" s="9"/>
      <c r="U42" s="9"/>
      <c r="V42" s="9"/>
    </row>
    <row r="43" spans="15:22" ht="12.75">
      <c r="O43" s="9"/>
      <c r="P43" s="9"/>
      <c r="Q43" s="9"/>
      <c r="R43" s="9"/>
      <c r="S43" s="9"/>
      <c r="T43" s="9"/>
      <c r="U43" s="9"/>
      <c r="V43" s="9"/>
    </row>
    <row r="44" spans="15:22" ht="12.75">
      <c r="O44" s="9"/>
      <c r="P44" s="9"/>
      <c r="Q44" s="9"/>
      <c r="R44" s="9"/>
      <c r="S44" s="9"/>
      <c r="T44" s="9"/>
      <c r="U44" s="9"/>
      <c r="V44" s="9"/>
    </row>
    <row r="45" spans="15:22" ht="12.75">
      <c r="O45" s="9"/>
      <c r="P45" s="9"/>
      <c r="Q45" s="9"/>
      <c r="R45" s="9"/>
      <c r="S45" s="9"/>
      <c r="T45" s="9"/>
      <c r="U45" s="9"/>
      <c r="V45" s="9"/>
    </row>
    <row r="46" spans="15:22" ht="12.75">
      <c r="O46" s="9"/>
      <c r="P46" s="9"/>
      <c r="Q46" s="9"/>
      <c r="R46" s="9"/>
      <c r="S46" s="9"/>
      <c r="T46" s="9"/>
      <c r="U46" s="9"/>
      <c r="V46" s="9"/>
    </row>
    <row r="83" spans="2:5" ht="12.75">
      <c r="B83" s="6"/>
      <c r="C83" s="34"/>
      <c r="D83" s="34"/>
      <c r="E83" s="6"/>
    </row>
    <row r="84" spans="2:5" ht="12.75">
      <c r="B84" s="6"/>
      <c r="C84" s="34"/>
      <c r="D84" s="34"/>
      <c r="E84" s="6"/>
    </row>
    <row r="85" spans="2:5" ht="12.75">
      <c r="B85" s="6"/>
      <c r="C85" s="6"/>
      <c r="D85" s="6"/>
      <c r="E85" s="6"/>
    </row>
    <row r="86" spans="2:5" ht="12.75">
      <c r="B86" s="6"/>
      <c r="C86" s="6"/>
      <c r="D86" s="6"/>
      <c r="E86" s="6"/>
    </row>
  </sheetData>
  <sheetProtection/>
  <mergeCells count="20">
    <mergeCell ref="H5:H9"/>
    <mergeCell ref="L5:L9"/>
    <mergeCell ref="N19:N24"/>
    <mergeCell ref="I32:K32"/>
    <mergeCell ref="L26:L31"/>
    <mergeCell ref="I5:K5"/>
    <mergeCell ref="H21:H22"/>
    <mergeCell ref="H26:H31"/>
    <mergeCell ref="J27:J30"/>
    <mergeCell ref="H13:H14"/>
    <mergeCell ref="B26:E26"/>
    <mergeCell ref="B32:E32"/>
    <mergeCell ref="B2:E2"/>
    <mergeCell ref="M17:M19"/>
    <mergeCell ref="M20:M23"/>
    <mergeCell ref="J7:J8"/>
    <mergeCell ref="J13:J14"/>
    <mergeCell ref="J21:J22"/>
    <mergeCell ref="B9:E9"/>
    <mergeCell ref="J17:K19"/>
  </mergeCells>
  <printOptions/>
  <pageMargins left="0.75" right="0.75" top="1" bottom="1" header="0" footer="0"/>
  <pageSetup fitToHeight="1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2"/>
  <sheetViews>
    <sheetView zoomScalePageLayoutView="0" workbookViewId="0" topLeftCell="A1">
      <selection activeCell="A1" sqref="A1"/>
    </sheetView>
  </sheetViews>
  <sheetFormatPr defaultColWidth="9.140625" defaultRowHeight="12.75"/>
  <cols>
    <col min="6" max="6" width="2.7109375" style="0" customWidth="1"/>
    <col min="11" max="11" width="2.7109375" style="0" customWidth="1"/>
  </cols>
  <sheetData>
    <row r="1" ht="13.5" thickBot="1"/>
    <row r="2" spans="3:12" ht="13.5" thickBot="1">
      <c r="C2" s="36"/>
      <c r="E2" s="160" t="s">
        <v>32</v>
      </c>
      <c r="F2" s="161"/>
      <c r="G2" s="82"/>
      <c r="J2" s="80"/>
      <c r="K2" s="164" t="s">
        <v>32</v>
      </c>
      <c r="L2" s="165"/>
    </row>
    <row r="3" spans="5:12" ht="13.5" thickBot="1">
      <c r="E3" s="162" t="s">
        <v>38</v>
      </c>
      <c r="F3" s="163"/>
      <c r="G3" s="83">
        <f>G7-G2</f>
        <v>0</v>
      </c>
      <c r="J3" s="81">
        <f>J7-J2</f>
        <v>0</v>
      </c>
      <c r="K3" s="166" t="s">
        <v>38</v>
      </c>
      <c r="L3" s="167"/>
    </row>
    <row r="4" spans="5:12" ht="13.5" thickBot="1">
      <c r="E4" s="194" t="s">
        <v>37</v>
      </c>
      <c r="F4" s="186"/>
      <c r="G4" s="79"/>
      <c r="J4" s="77"/>
      <c r="K4" s="186" t="s">
        <v>37</v>
      </c>
      <c r="L4" s="187"/>
    </row>
    <row r="5" spans="5:12" ht="12.75">
      <c r="E5" s="195" t="s">
        <v>8</v>
      </c>
      <c r="F5" s="196"/>
      <c r="G5" s="78">
        <f>G4-(D12/2)</f>
        <v>0</v>
      </c>
      <c r="J5" s="76">
        <f>J4-(M12/2)</f>
        <v>0</v>
      </c>
      <c r="K5" s="188" t="s">
        <v>8</v>
      </c>
      <c r="L5" s="189"/>
    </row>
    <row r="6" spans="5:12" ht="12.75">
      <c r="E6" s="197" t="s">
        <v>9</v>
      </c>
      <c r="F6" s="198"/>
      <c r="G6" s="65">
        <f>G4-(4*(D12/2))</f>
        <v>0</v>
      </c>
      <c r="J6" s="67">
        <f>J4-(4*(M12/2))</f>
        <v>0</v>
      </c>
      <c r="K6" s="190" t="s">
        <v>9</v>
      </c>
      <c r="L6" s="191"/>
    </row>
    <row r="7" spans="5:12" ht="13.5" thickBot="1">
      <c r="E7" s="199" t="s">
        <v>10</v>
      </c>
      <c r="F7" s="200"/>
      <c r="G7" s="66">
        <f>G4-(6*(D12/2))</f>
        <v>0</v>
      </c>
      <c r="H7" s="15"/>
      <c r="J7" s="68">
        <f>J4-(6*(M12/2))</f>
        <v>0</v>
      </c>
      <c r="K7" s="192" t="s">
        <v>10</v>
      </c>
      <c r="L7" s="193"/>
    </row>
    <row r="8" spans="5:12" ht="12.75">
      <c r="E8" s="58"/>
      <c r="F8" s="58"/>
      <c r="H8" s="15"/>
      <c r="J8" s="57"/>
      <c r="K8" s="59"/>
      <c r="L8" s="59"/>
    </row>
    <row r="11" spans="3:14" ht="12.75" customHeight="1" thickBot="1">
      <c r="C11" s="38"/>
      <c r="D11" s="38"/>
      <c r="E11" s="35"/>
      <c r="G11" s="183">
        <f>'Prenos - nove gume'!$H$6</f>
        <v>60</v>
      </c>
      <c r="J11" s="183">
        <f>'Prenos - nove gume'!$L$6</f>
        <v>60</v>
      </c>
      <c r="L11" s="15"/>
      <c r="M11" s="185"/>
      <c r="N11" s="185"/>
    </row>
    <row r="12" spans="2:15" ht="12.75" customHeight="1" thickBot="1">
      <c r="B12" s="175" t="s">
        <v>13</v>
      </c>
      <c r="C12" s="176"/>
      <c r="D12" s="54"/>
      <c r="G12" s="183"/>
      <c r="J12" s="183"/>
      <c r="M12" s="55"/>
      <c r="N12" s="173" t="s">
        <v>13</v>
      </c>
      <c r="O12" s="174"/>
    </row>
    <row r="13" spans="2:15" ht="13.5" customHeight="1" thickBot="1">
      <c r="B13" s="177" t="s">
        <v>35</v>
      </c>
      <c r="C13" s="178"/>
      <c r="D13" s="42">
        <f>G11-D12</f>
        <v>60</v>
      </c>
      <c r="G13" s="183"/>
      <c r="H13" s="168" t="s">
        <v>15</v>
      </c>
      <c r="I13" s="168"/>
      <c r="J13" s="183"/>
      <c r="M13" s="40">
        <f>J11-M12</f>
        <v>60</v>
      </c>
      <c r="N13" s="179" t="s">
        <v>35</v>
      </c>
      <c r="O13" s="180"/>
    </row>
    <row r="14" spans="2:15" ht="12.75" customHeight="1">
      <c r="B14" s="177" t="s">
        <v>11</v>
      </c>
      <c r="C14" s="178"/>
      <c r="D14" s="42">
        <f>G11-(D12*4)</f>
        <v>60</v>
      </c>
      <c r="G14" s="183"/>
      <c r="H14" s="216"/>
      <c r="I14" s="216"/>
      <c r="J14" s="183"/>
      <c r="M14" s="40">
        <f>J11-(M12*4)</f>
        <v>60</v>
      </c>
      <c r="N14" s="179" t="s">
        <v>11</v>
      </c>
      <c r="O14" s="180"/>
    </row>
    <row r="15" spans="2:15" ht="12.75" customHeight="1" thickBot="1">
      <c r="B15" s="181" t="s">
        <v>12</v>
      </c>
      <c r="C15" s="182"/>
      <c r="D15" s="43">
        <f>G11-(D12*6)</f>
        <v>60</v>
      </c>
      <c r="G15" s="183"/>
      <c r="H15" s="217"/>
      <c r="I15" s="217"/>
      <c r="J15" s="183"/>
      <c r="M15" s="41">
        <f>J11-(M12*6)</f>
        <v>60</v>
      </c>
      <c r="N15" s="171" t="s">
        <v>12</v>
      </c>
      <c r="O15" s="172"/>
    </row>
    <row r="16" spans="7:10" ht="13.5" customHeight="1" thickBot="1">
      <c r="G16" s="184"/>
      <c r="H16" s="217"/>
      <c r="I16" s="217"/>
      <c r="J16" s="184"/>
    </row>
    <row r="17" spans="7:10" ht="12.75">
      <c r="G17" s="211"/>
      <c r="H17" s="217"/>
      <c r="I17" s="217"/>
      <c r="J17" s="213"/>
    </row>
    <row r="18" spans="7:10" ht="12.75">
      <c r="G18" s="212"/>
      <c r="H18" s="217"/>
      <c r="I18" s="217"/>
      <c r="J18" s="214"/>
    </row>
    <row r="19" spans="7:10" ht="12.75">
      <c r="G19" s="212"/>
      <c r="H19" s="217"/>
      <c r="I19" s="217"/>
      <c r="J19" s="214"/>
    </row>
    <row r="20" spans="7:10" ht="12.75">
      <c r="G20" s="212"/>
      <c r="H20" s="217"/>
      <c r="I20" s="217"/>
      <c r="J20" s="214"/>
    </row>
    <row r="21" spans="7:10" ht="12.75">
      <c r="G21" s="212"/>
      <c r="H21" s="217"/>
      <c r="I21" s="217"/>
      <c r="J21" s="214"/>
    </row>
    <row r="22" spans="7:10" ht="12.75">
      <c r="G22" s="212"/>
      <c r="H22" s="217"/>
      <c r="I22" s="217"/>
      <c r="J22" s="214"/>
    </row>
    <row r="23" spans="7:10" ht="12.75">
      <c r="G23" s="212"/>
      <c r="H23" s="217"/>
      <c r="I23" s="217"/>
      <c r="J23" s="214"/>
    </row>
    <row r="24" spans="5:10" ht="12.75">
      <c r="E24" s="37"/>
      <c r="G24" s="212"/>
      <c r="H24" s="217"/>
      <c r="I24" s="217"/>
      <c r="J24" s="214"/>
    </row>
    <row r="25" spans="7:10" ht="12.75">
      <c r="G25" s="212"/>
      <c r="H25" s="217"/>
      <c r="I25" s="217"/>
      <c r="J25" s="214"/>
    </row>
    <row r="26" spans="7:10" ht="12.75">
      <c r="G26" s="212"/>
      <c r="H26" s="217"/>
      <c r="I26" s="217"/>
      <c r="J26" s="214"/>
    </row>
    <row r="27" spans="7:10" ht="13.5" thickBot="1">
      <c r="G27" s="212"/>
      <c r="H27" s="217"/>
      <c r="I27" s="217"/>
      <c r="J27" s="215"/>
    </row>
    <row r="28" spans="3:14" ht="12.75" customHeight="1" thickBot="1">
      <c r="C28" s="39"/>
      <c r="D28" s="39"/>
      <c r="F28" s="205">
        <f>'Prenos - nove gume'!$H$27</f>
        <v>60</v>
      </c>
      <c r="G28" s="206"/>
      <c r="H28" s="217"/>
      <c r="I28" s="217"/>
      <c r="J28" s="205">
        <f>'Prenos - nove gume'!$L$27</f>
        <v>60</v>
      </c>
      <c r="K28" s="206"/>
      <c r="L28" s="15"/>
      <c r="M28" s="185"/>
      <c r="N28" s="185"/>
    </row>
    <row r="29" spans="2:15" ht="12.75" customHeight="1" thickBot="1">
      <c r="B29" s="175" t="s">
        <v>13</v>
      </c>
      <c r="C29" s="176"/>
      <c r="D29" s="54"/>
      <c r="F29" s="207"/>
      <c r="G29" s="208"/>
      <c r="H29" s="217"/>
      <c r="I29" s="217"/>
      <c r="J29" s="207"/>
      <c r="K29" s="208"/>
      <c r="M29" s="55"/>
      <c r="N29" s="173" t="s">
        <v>13</v>
      </c>
      <c r="O29" s="174"/>
    </row>
    <row r="30" spans="2:15" ht="12.75" customHeight="1">
      <c r="B30" s="177" t="s">
        <v>35</v>
      </c>
      <c r="C30" s="178"/>
      <c r="D30" s="42">
        <f>F28-D29</f>
        <v>60</v>
      </c>
      <c r="F30" s="207"/>
      <c r="G30" s="208"/>
      <c r="H30" s="217"/>
      <c r="I30" s="217"/>
      <c r="J30" s="207"/>
      <c r="K30" s="208"/>
      <c r="M30" s="40">
        <f>J28-M29</f>
        <v>60</v>
      </c>
      <c r="N30" s="179" t="s">
        <v>35</v>
      </c>
      <c r="O30" s="180"/>
    </row>
    <row r="31" spans="2:15" ht="13.5" customHeight="1" thickBot="1">
      <c r="B31" s="177" t="s">
        <v>11</v>
      </c>
      <c r="C31" s="178"/>
      <c r="D31" s="42">
        <f>F28-(D29*4)</f>
        <v>60</v>
      </c>
      <c r="F31" s="207"/>
      <c r="G31" s="208"/>
      <c r="H31" s="218"/>
      <c r="I31" s="218"/>
      <c r="J31" s="207"/>
      <c r="K31" s="208"/>
      <c r="M31" s="40">
        <f>J28-(M29*4)</f>
        <v>60</v>
      </c>
      <c r="N31" s="179" t="s">
        <v>11</v>
      </c>
      <c r="O31" s="180"/>
    </row>
    <row r="32" spans="2:15" ht="12.75" customHeight="1" thickBot="1">
      <c r="B32" s="181" t="s">
        <v>12</v>
      </c>
      <c r="C32" s="182"/>
      <c r="D32" s="43">
        <f>F28-(D29*6)</f>
        <v>60</v>
      </c>
      <c r="F32" s="207"/>
      <c r="G32" s="208"/>
      <c r="H32" s="169" t="s">
        <v>14</v>
      </c>
      <c r="I32" s="170"/>
      <c r="J32" s="207"/>
      <c r="K32" s="208"/>
      <c r="M32" s="41">
        <f>J28-(M29*6)</f>
        <v>60</v>
      </c>
      <c r="N32" s="171" t="s">
        <v>12</v>
      </c>
      <c r="O32" s="172"/>
    </row>
    <row r="33" spans="6:11" ht="12.75" customHeight="1">
      <c r="F33" s="207"/>
      <c r="G33" s="208"/>
      <c r="J33" s="207"/>
      <c r="K33" s="208"/>
    </row>
    <row r="34" spans="6:11" ht="12.75" customHeight="1">
      <c r="F34" s="207"/>
      <c r="G34" s="208"/>
      <c r="J34" s="207"/>
      <c r="K34" s="208"/>
    </row>
    <row r="35" spans="6:11" ht="13.5" customHeight="1" thickBot="1">
      <c r="F35" s="209"/>
      <c r="G35" s="210"/>
      <c r="J35" s="209"/>
      <c r="K35" s="210"/>
    </row>
    <row r="36" spans="6:11" ht="13.5" customHeight="1" thickBot="1">
      <c r="F36" s="56"/>
      <c r="G36" s="56"/>
      <c r="H36" s="15"/>
      <c r="I36" s="15"/>
      <c r="J36" s="56"/>
      <c r="K36" s="56"/>
    </row>
    <row r="37" spans="5:12" ht="13.5" customHeight="1" thickBot="1">
      <c r="E37" s="160" t="s">
        <v>32</v>
      </c>
      <c r="F37" s="161"/>
      <c r="G37" s="82"/>
      <c r="H37" s="15"/>
      <c r="I37" s="15"/>
      <c r="J37" s="80"/>
      <c r="K37" s="164" t="s">
        <v>32</v>
      </c>
      <c r="L37" s="165"/>
    </row>
    <row r="38" spans="5:12" ht="13.5" thickBot="1">
      <c r="E38" s="162" t="s">
        <v>38</v>
      </c>
      <c r="F38" s="163"/>
      <c r="G38" s="83">
        <f>G42-G37</f>
        <v>0</v>
      </c>
      <c r="J38" s="81">
        <f>J42-J37</f>
        <v>0</v>
      </c>
      <c r="K38" s="166" t="s">
        <v>38</v>
      </c>
      <c r="L38" s="167"/>
    </row>
    <row r="39" spans="5:12" ht="13.5" thickBot="1">
      <c r="E39" s="194" t="s">
        <v>37</v>
      </c>
      <c r="F39" s="186"/>
      <c r="G39" s="79"/>
      <c r="J39" s="77"/>
      <c r="K39" s="186" t="s">
        <v>37</v>
      </c>
      <c r="L39" s="187"/>
    </row>
    <row r="40" spans="5:12" ht="12.75">
      <c r="E40" s="177" t="s">
        <v>8</v>
      </c>
      <c r="F40" s="201"/>
      <c r="G40" s="46">
        <f>G39-(D29/2)</f>
        <v>0</v>
      </c>
      <c r="J40" s="44">
        <f>J39-(M29/2)</f>
        <v>0</v>
      </c>
      <c r="K40" s="203" t="s">
        <v>8</v>
      </c>
      <c r="L40" s="180"/>
    </row>
    <row r="41" spans="5:12" ht="12.75">
      <c r="E41" s="177" t="s">
        <v>9</v>
      </c>
      <c r="F41" s="201"/>
      <c r="G41" s="46">
        <f>G39-(4*(D29/2))</f>
        <v>0</v>
      </c>
      <c r="J41" s="44">
        <f>J39-(4*(M29/2))</f>
        <v>0</v>
      </c>
      <c r="K41" s="203" t="s">
        <v>9</v>
      </c>
      <c r="L41" s="180"/>
    </row>
    <row r="42" spans="5:12" ht="13.5" thickBot="1">
      <c r="E42" s="181" t="s">
        <v>10</v>
      </c>
      <c r="F42" s="202"/>
      <c r="G42" s="47">
        <f>G39-(6*(D29/2))</f>
        <v>0</v>
      </c>
      <c r="J42" s="45">
        <f>J39-(6*(M29/2))</f>
        <v>0</v>
      </c>
      <c r="K42" s="204" t="s">
        <v>10</v>
      </c>
      <c r="L42" s="172"/>
    </row>
  </sheetData>
  <sheetProtection/>
  <mergeCells count="51">
    <mergeCell ref="J28:K35"/>
    <mergeCell ref="F28:G35"/>
    <mergeCell ref="G17:G27"/>
    <mergeCell ref="J17:J27"/>
    <mergeCell ref="H14:I31"/>
    <mergeCell ref="E39:F39"/>
    <mergeCell ref="E40:F40"/>
    <mergeCell ref="E41:F41"/>
    <mergeCell ref="E42:F42"/>
    <mergeCell ref="K39:L39"/>
    <mergeCell ref="K40:L40"/>
    <mergeCell ref="K41:L41"/>
    <mergeCell ref="K42:L42"/>
    <mergeCell ref="K4:L4"/>
    <mergeCell ref="K5:L5"/>
    <mergeCell ref="K6:L6"/>
    <mergeCell ref="K7:L7"/>
    <mergeCell ref="E4:F4"/>
    <mergeCell ref="E5:F5"/>
    <mergeCell ref="E6:F6"/>
    <mergeCell ref="E7:F7"/>
    <mergeCell ref="M11:N11"/>
    <mergeCell ref="M28:N28"/>
    <mergeCell ref="B15:C15"/>
    <mergeCell ref="N30:O30"/>
    <mergeCell ref="B29:C29"/>
    <mergeCell ref="B30:C30"/>
    <mergeCell ref="N12:O12"/>
    <mergeCell ref="N13:O13"/>
    <mergeCell ref="N14:O14"/>
    <mergeCell ref="N15:O15"/>
    <mergeCell ref="N32:O32"/>
    <mergeCell ref="N29:O29"/>
    <mergeCell ref="B12:C12"/>
    <mergeCell ref="B13:C13"/>
    <mergeCell ref="B14:C14"/>
    <mergeCell ref="B31:C31"/>
    <mergeCell ref="N31:O31"/>
    <mergeCell ref="B32:C32"/>
    <mergeCell ref="G11:G16"/>
    <mergeCell ref="J11:J16"/>
    <mergeCell ref="E37:F37"/>
    <mergeCell ref="E38:F38"/>
    <mergeCell ref="K2:L2"/>
    <mergeCell ref="K3:L3"/>
    <mergeCell ref="K37:L37"/>
    <mergeCell ref="K38:L38"/>
    <mergeCell ref="H13:I13"/>
    <mergeCell ref="H32:I32"/>
    <mergeCell ref="E2:F2"/>
    <mergeCell ref="E3:F3"/>
  </mergeCells>
  <printOptions/>
  <pageMargins left="0.75" right="0.75" top="1" bottom="1" header="0" footer="0"/>
  <pageSetup fitToHeight="1" fitToWidth="1"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24"/>
  <sheetViews>
    <sheetView tabSelected="1" zoomScale="150" zoomScaleNormal="150" zoomScalePageLayoutView="0" workbookViewId="0" topLeftCell="A1">
      <selection activeCell="B19" sqref="B19"/>
    </sheetView>
  </sheetViews>
  <sheetFormatPr defaultColWidth="9.140625" defaultRowHeight="12.75"/>
  <cols>
    <col min="2" max="2" width="46.57421875" style="0" bestFit="1" customWidth="1"/>
    <col min="3" max="3" width="9.57421875" style="0" customWidth="1"/>
    <col min="4" max="4" width="6.57421875" style="0" customWidth="1"/>
  </cols>
  <sheetData>
    <row r="1" spans="2:4" ht="13.5" thickBot="1">
      <c r="B1" s="52"/>
      <c r="C1" s="52"/>
      <c r="D1" s="52"/>
    </row>
    <row r="2" spans="2:4" ht="13.5" thickBot="1">
      <c r="B2" s="219" t="s">
        <v>31</v>
      </c>
      <c r="C2" s="220"/>
      <c r="D2" s="221"/>
    </row>
    <row r="3" spans="2:6" ht="12.75">
      <c r="B3" s="99" t="s">
        <v>39</v>
      </c>
      <c r="C3" s="100">
        <v>75</v>
      </c>
      <c r="D3" s="101" t="s">
        <v>22</v>
      </c>
      <c r="F3">
        <v>75</v>
      </c>
    </row>
    <row r="4" spans="2:6" ht="12.75">
      <c r="B4" s="86" t="s">
        <v>40</v>
      </c>
      <c r="C4" s="84">
        <v>330</v>
      </c>
      <c r="D4" s="87" t="s">
        <v>23</v>
      </c>
      <c r="F4">
        <v>305</v>
      </c>
    </row>
    <row r="5" spans="2:6" ht="12.75">
      <c r="B5" s="99" t="s">
        <v>33</v>
      </c>
      <c r="C5" s="100">
        <v>8</v>
      </c>
      <c r="D5" s="101" t="s">
        <v>22</v>
      </c>
      <c r="F5">
        <v>9</v>
      </c>
    </row>
    <row r="6" spans="2:6" ht="13.5" thickBot="1">
      <c r="B6" s="92" t="s">
        <v>41</v>
      </c>
      <c r="C6" s="93">
        <v>15</v>
      </c>
      <c r="D6" s="94"/>
      <c r="F6">
        <v>15</v>
      </c>
    </row>
    <row r="7" spans="2:4" ht="12.75">
      <c r="B7" s="96" t="s">
        <v>24</v>
      </c>
      <c r="C7" s="98">
        <f>C3-C5</f>
        <v>67</v>
      </c>
      <c r="D7" s="97" t="s">
        <v>22</v>
      </c>
    </row>
    <row r="8" spans="2:4" ht="12.75">
      <c r="B8" s="88" t="s">
        <v>26</v>
      </c>
      <c r="C8" s="85">
        <f>C9*C10</f>
        <v>4.466666666666667</v>
      </c>
      <c r="D8" s="89" t="s">
        <v>22</v>
      </c>
    </row>
    <row r="9" spans="2:4" ht="12.75">
      <c r="B9" s="88" t="s">
        <v>25</v>
      </c>
      <c r="C9" s="85">
        <f>C7/C4</f>
        <v>0.20303030303030303</v>
      </c>
      <c r="D9" s="89" t="s">
        <v>22</v>
      </c>
    </row>
    <row r="10" spans="2:4" ht="12.75">
      <c r="B10" s="90" t="s">
        <v>34</v>
      </c>
      <c r="C10" s="95">
        <f>C4/C6</f>
        <v>22</v>
      </c>
      <c r="D10" s="91" t="s">
        <v>23</v>
      </c>
    </row>
    <row r="11" spans="2:4" ht="12.75">
      <c r="B11" s="88" t="s">
        <v>27</v>
      </c>
      <c r="C11" s="85">
        <f>C3/C8</f>
        <v>16.791044776119403</v>
      </c>
      <c r="D11" s="89"/>
    </row>
    <row r="12" spans="2:4" ht="12.75">
      <c r="B12" s="88" t="s">
        <v>29</v>
      </c>
      <c r="C12" s="85">
        <f>C13/C10</f>
        <v>1.7910447761194028</v>
      </c>
      <c r="D12" s="89"/>
    </row>
    <row r="13" spans="2:4" ht="12.75">
      <c r="B13" s="88" t="s">
        <v>30</v>
      </c>
      <c r="C13" s="85">
        <f>C5/C9</f>
        <v>39.40298507462686</v>
      </c>
      <c r="D13" s="89" t="s">
        <v>23</v>
      </c>
    </row>
    <row r="14" spans="2:4" ht="12.75">
      <c r="B14" s="105" t="s">
        <v>43</v>
      </c>
      <c r="C14" s="106">
        <f>C10-(C4-300)</f>
        <v>-8</v>
      </c>
      <c r="D14" s="107" t="s">
        <v>23</v>
      </c>
    </row>
    <row r="15" spans="2:4" ht="12.75">
      <c r="B15" s="105" t="s">
        <v>42</v>
      </c>
      <c r="C15" s="106">
        <f>C14*C9</f>
        <v>-1.6242424242424243</v>
      </c>
      <c r="D15" s="107" t="s">
        <v>22</v>
      </c>
    </row>
    <row r="16" spans="2:4" ht="13.5" thickBot="1">
      <c r="B16" s="102" t="s">
        <v>28</v>
      </c>
      <c r="C16" s="103">
        <f>360*C9</f>
        <v>73.0909090909091</v>
      </c>
      <c r="D16" s="104" t="s">
        <v>22</v>
      </c>
    </row>
    <row r="20" spans="2:3" ht="12.75">
      <c r="B20" s="35"/>
      <c r="C20" s="15"/>
    </row>
    <row r="21" spans="2:3" ht="12.75">
      <c r="B21" s="35"/>
      <c r="C21" s="15"/>
    </row>
    <row r="22" spans="2:3" ht="12.75">
      <c r="B22" s="35"/>
      <c r="C22" s="15"/>
    </row>
    <row r="23" spans="2:3" ht="12.75">
      <c r="B23" s="15"/>
      <c r="C23" s="15"/>
    </row>
    <row r="24" spans="2:3" ht="12.75">
      <c r="B24" s="15"/>
      <c r="C24" s="15"/>
    </row>
  </sheetData>
  <sheetProtection/>
  <mergeCells count="1">
    <mergeCell ref="B2:D2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Geberit - Sanitarna tehnika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Alojzij Osvald</dc:creator>
  <cp:keywords/>
  <dc:description/>
  <cp:lastModifiedBy>Privat</cp:lastModifiedBy>
  <cp:lastPrinted>2009-12-11T11:48:06Z</cp:lastPrinted>
  <dcterms:created xsi:type="dcterms:W3CDTF">2009-08-19T06:21:54Z</dcterms:created>
  <dcterms:modified xsi:type="dcterms:W3CDTF">2010-03-16T20:25:52Z</dcterms:modified>
  <cp:category/>
  <cp:version/>
  <cp:contentType/>
  <cp:contentStatus/>
</cp:coreProperties>
</file>